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chart40.xml" ContentType="application/vnd.openxmlformats-officedocument.drawingml.chart+xml"/>
  <Override PartName="/xl/charts/colors39.xml" ContentType="application/vnd.ms-office.chartcolorstyle+xml"/>
  <Override PartName="/xl/charts/style39.xml" ContentType="application/vnd.ms-office.chartstyle+xml"/>
  <Override PartName="/xl/drawings/drawing6.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worksheets/sheet3.xml" ContentType="application/vnd.openxmlformats-officedocument.spreadsheetml.worksheet+xml"/>
  <Override PartName="/xl/worksheets/sheet2.xml" ContentType="application/vnd.openxmlformats-officedocument.spreadsheetml.worksheet+xml"/>
  <Override PartName="/xl/charts/colors45.xml" ContentType="application/vnd.ms-office.chartcolorstyle+xml"/>
  <Override PartName="/xl/charts/style45.xml" ContentType="application/vnd.ms-office.chartstyle+xml"/>
  <Override PartName="/xl/charts/chart45.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olors37.xml" ContentType="application/vnd.ms-office.chartcolorstyle+xml"/>
  <Override PartName="/xl/charts/style37.xml" ContentType="application/vnd.ms-office.chartstyle+xml"/>
  <Override PartName="/xl/charts/chart37.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chart29.xml" ContentType="application/vnd.openxmlformats-officedocument.drawingml.chart+xml"/>
  <Override PartName="/xl/charts/colors28.xml" ContentType="application/vnd.ms-office.chartcolorstyle+xml"/>
  <Override PartName="/xl/charts/style28.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olors34.xml" ContentType="application/vnd.ms-office.chartcolorstyle+xml"/>
  <Override PartName="/xl/charts/style34.xml" ContentType="application/vnd.ms-office.chartstyle+xml"/>
  <Override PartName="/xl/charts/chart34.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style26.xml" ContentType="application/vnd.ms-office.chartstyle+xml"/>
  <Override PartName="/xl/worksheets/sheet1.xml" ContentType="application/vnd.openxmlformats-officedocument.spreadsheetml.worksheet+xml"/>
  <Override PartName="/xl/charts/colors25.xml" ContentType="application/vnd.ms-office.chartcolor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style5.xml" ContentType="application/vnd.ms-office.chartstyle+xml"/>
  <Override PartName="/xl/charts/chart5.xml" ContentType="application/vnd.openxmlformats-officedocument.drawingml.chart+xml"/>
  <Override PartName="/xl/charts/colors4.xml" ContentType="application/vnd.ms-office.chartcolorstyle+xml"/>
  <Override PartName="/xl/charts/style4.xml" ContentType="application/vnd.ms-office.chartstyle+xml"/>
  <Override PartName="/xl/charts/chart4.xml" ContentType="application/vnd.openxmlformats-officedocument.drawingml.chart+xml"/>
  <Override PartName="/xl/charts/colors3.xml" ContentType="application/vnd.ms-office.chartcolor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style9.xml" ContentType="application/vnd.ms-office.chartstyle+xml"/>
  <Override PartName="/xl/charts/chart9.xml" ContentType="application/vnd.openxmlformats-officedocument.drawingml.chart+xml"/>
  <Override PartName="/xl/charts/colors8.xml" ContentType="application/vnd.ms-office.chartcolorstyle+xml"/>
  <Override PartName="/xl/charts/style8.xml" ContentType="application/vnd.ms-office.chartstyle+xml"/>
  <Override PartName="/xl/charts/chart8.xml" ContentType="application/vnd.openxmlformats-officedocument.drawingml.chart+xml"/>
  <Override PartName="/xl/charts/colors7.xml" ContentType="application/vnd.ms-office.chartcolorstyle+xml"/>
  <Override PartName="/xl/charts/style3.xml" ContentType="application/vnd.ms-office.chartstyle+xml"/>
  <Override PartName="/xl/charts/chart3.xml" ContentType="application/vnd.openxmlformats-officedocument.drawingml.chart+xml"/>
  <Override PartName="/xl/drawings/drawing3.xml" ContentType="application/vnd.openxmlformats-officedocument.drawing+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olors2.xml" ContentType="application/vnd.ms-office.chartcolorstyle+xml"/>
  <Override PartName="/xl/charts/style2.xml" ContentType="application/vnd.ms-office.chartstyle+xml"/>
  <Override PartName="/xl/charts/chart2.xml" ContentType="application/vnd.openxmlformats-officedocument.drawingml.chart+xml"/>
  <Override PartName="/xl/drawings/drawing2.xml" ContentType="application/vnd.openxmlformats-officedocument.drawing+xml"/>
  <Override PartName="/xl/charts/colors1.xml" ContentType="application/vnd.ms-office.chartcolorstyle+xml"/>
  <Override PartName="/xl/charts/style1.xml" ContentType="application/vnd.ms-office.chartstyle+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charts/chart11.xml" ContentType="application/vnd.openxmlformats-officedocument.drawingml.chart+xml"/>
  <Override PartName="/xl/charts/chart26.xml" ContentType="application/vnd.openxmlformats-officedocument.drawingml.chart+xml"/>
  <Override PartName="/xl/charts/colors11.xml" ContentType="application/vnd.ms-office.chartcolor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style18.xml" ContentType="application/vnd.ms-office.chartstyle+xml"/>
  <Override PartName="/xl/charts/chart18.xml" ContentType="application/vnd.openxmlformats-officedocument.drawingml.chart+xml"/>
  <Override PartName="/xl/charts/colors17.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3.xml" ContentType="application/vnd.ms-office.chartcolorstyle+xml"/>
  <Override PartName="/xl/charts/style23.xml" ContentType="application/vnd.ms-office.chartstyle+xml"/>
  <Override PartName="/xl/charts/chart23.xml" ContentType="application/vnd.openxmlformats-officedocument.drawingml.chart+xml"/>
  <Override PartName="/xl/charts/colors21.xml" ContentType="application/vnd.ms-office.chartcolorstyle+xml"/>
  <Override PartName="/xl/drawings/drawing5.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olors15.xml" ContentType="application/vnd.ms-office.chartcolorstyle+xml"/>
  <Override PartName="/xl/charts/style11.xml" ContentType="application/vnd.ms-office.chartstyle+xml"/>
  <Override PartName="/xl/charts/style15.xml" ContentType="application/vnd.ms-office.chartstyle+xml"/>
  <Override PartName="/xl/charts/colors14.xml" ContentType="application/vnd.ms-office.chartcolorstyle+xml"/>
  <Override PartName="/xl/charts/style14.xml" ContentType="application/vnd.ms-office.chartstyle+xml"/>
  <Override PartName="/xl/charts/chart15.xml" ContentType="application/vnd.openxmlformats-officedocument.drawingml.chart+xml"/>
  <Override PartName="/xl/charts/colors13.xml" ContentType="application/vnd.ms-office.chartcolorstyle+xml"/>
  <Override PartName="/xl/charts/chart14.xml" ContentType="application/vnd.openxmlformats-officedocument.drawingml.chart+xml"/>
  <Override PartName="/xl/charts/chart13.xml" ContentType="application/vnd.openxmlformats-officedocument.drawingml.chart+xml"/>
  <Override PartName="/xl/charts/chart12.xml" ContentType="application/vnd.openxmlformats-officedocument.drawingml.chart+xml"/>
  <Override PartName="/xl/charts/style13.xml" ContentType="application/vnd.ms-office.chartstyle+xml"/>
  <Override PartName="/xl/charts/colors12.xml" ContentType="application/vnd.ms-office.chartcolorstyle+xml"/>
  <Override PartName="/xl/charts/style12.xml" ContentType="application/vnd.ms-office.chartstyle+xml"/>
  <Override PartName="/xl/comments1.xml" ContentType="application/vnd.openxmlformats-officedocument.spreadsheetml.comments+xml"/>
  <Override PartName="/xl/tables/table40.xml" ContentType="application/vnd.openxmlformats-officedocument.spreadsheetml.table+xml"/>
  <Override PartName="/xl/tables/table271.xml" ContentType="application/vnd.openxmlformats-officedocument.spreadsheetml.table+xml"/>
  <Override PartName="/xl/tables/table270.xml" ContentType="application/vnd.openxmlformats-officedocument.spreadsheetml.table+xml"/>
  <Override PartName="/xl/tables/table273.xml" ContentType="application/vnd.openxmlformats-officedocument.spreadsheetml.table+xml"/>
  <Override PartName="/xl/tables/table274.xml" ContentType="application/vnd.openxmlformats-officedocument.spreadsheetml.table+xml"/>
  <Override PartName="/xl/tables/table275.xml" ContentType="application/vnd.openxmlformats-officedocument.spreadsheetml.table+xml"/>
  <Override PartName="/xl/tables/table272.xml" ContentType="application/vnd.openxmlformats-officedocument.spreadsheetml.table+xml"/>
  <Override PartName="/xl/tables/table264.xml" ContentType="application/vnd.openxmlformats-officedocument.spreadsheetml.table+xml"/>
  <Override PartName="/xl/tables/table268.xml" ContentType="application/vnd.openxmlformats-officedocument.spreadsheetml.table+xml"/>
  <Override PartName="/xl/tables/table259.xml" ContentType="application/vnd.openxmlformats-officedocument.spreadsheetml.table+xml"/>
  <Override PartName="/xl/tables/table260.xml" ContentType="application/vnd.openxmlformats-officedocument.spreadsheetml.table+xml"/>
  <Override PartName="/xl/tables/table261.xml" ContentType="application/vnd.openxmlformats-officedocument.spreadsheetml.table+xml"/>
  <Override PartName="/xl/tables/table262.xml" ContentType="application/vnd.openxmlformats-officedocument.spreadsheetml.table+xml"/>
  <Override PartName="/xl/tables/table263.xml" ContentType="application/vnd.openxmlformats-officedocument.spreadsheetml.table+xml"/>
  <Override PartName="/xl/tables/table265.xml" ContentType="application/vnd.openxmlformats-officedocument.spreadsheetml.table+xml"/>
  <Override PartName="/xl/tables/table266.xml" ContentType="application/vnd.openxmlformats-officedocument.spreadsheetml.table+xml"/>
  <Override PartName="/xl/tables/table267.xml" ContentType="application/vnd.openxmlformats-officedocument.spreadsheetml.table+xml"/>
  <Override PartName="/xl/tables/table269.xml" ContentType="application/vnd.openxmlformats-officedocument.spreadsheetml.table+xml"/>
  <Override PartName="/xl/tables/table280.xml" ContentType="application/vnd.openxmlformats-officedocument.spreadsheetml.table+xml"/>
  <Override PartName="/xl/tables/table277.xml" ContentType="application/vnd.openxmlformats-officedocument.spreadsheetml.table+xml"/>
  <Override PartName="/xl/tables/table289.xml" ContentType="application/vnd.openxmlformats-officedocument.spreadsheetml.table+xml"/>
  <Override PartName="/xl/tables/table290.xml" ContentType="application/vnd.openxmlformats-officedocument.spreadsheetml.table+xml"/>
  <Override PartName="/xl/tables/table291.xml" ContentType="application/vnd.openxmlformats-officedocument.spreadsheetml.table+xml"/>
  <Override PartName="/xl/tables/table292.xml" ContentType="application/vnd.openxmlformats-officedocument.spreadsheetml.table+xml"/>
  <Override PartName="/xl/tables/table293.xml" ContentType="application/vnd.openxmlformats-officedocument.spreadsheetml.table+xml"/>
  <Override PartName="/xl/tables/table294.xml" ContentType="application/vnd.openxmlformats-officedocument.spreadsheetml.table+xml"/>
  <Override PartName="/xl/tables/table295.xml" ContentType="application/vnd.openxmlformats-officedocument.spreadsheetml.table+xml"/>
  <Override PartName="/xl/tables/table296.xml" ContentType="application/vnd.openxmlformats-officedocument.spreadsheetml.table+xml"/>
  <Override PartName="/xl/tables/table288.xml" ContentType="application/vnd.openxmlformats-officedocument.spreadsheetml.table+xml"/>
  <Override PartName="/xl/tables/table287.xml" ContentType="application/vnd.openxmlformats-officedocument.spreadsheetml.table+xml"/>
  <Override PartName="/xl/tables/table286.xml" ContentType="application/vnd.openxmlformats-officedocument.spreadsheetml.table+xml"/>
  <Override PartName="/xl/tables/table278.xml" ContentType="application/vnd.openxmlformats-officedocument.spreadsheetml.table+xml"/>
  <Override PartName="/xl/tables/table279.xml" ContentType="application/vnd.openxmlformats-officedocument.spreadsheetml.table+xml"/>
  <Override PartName="/xl/tables/table258.xml" ContentType="application/vnd.openxmlformats-officedocument.spreadsheetml.table+xml"/>
  <Override PartName="/xl/tables/table281.xml" ContentType="application/vnd.openxmlformats-officedocument.spreadsheetml.table+xml"/>
  <Override PartName="/xl/tables/table282.xml" ContentType="application/vnd.openxmlformats-officedocument.spreadsheetml.table+xml"/>
  <Override PartName="/xl/tables/table283.xml" ContentType="application/vnd.openxmlformats-officedocument.spreadsheetml.table+xml"/>
  <Override PartName="/xl/tables/table284.xml" ContentType="application/vnd.openxmlformats-officedocument.spreadsheetml.table+xml"/>
  <Override PartName="/xl/tables/table285.xml" ContentType="application/vnd.openxmlformats-officedocument.spreadsheetml.table+xml"/>
  <Override PartName="/xl/tables/table276.xml" ContentType="application/vnd.openxmlformats-officedocument.spreadsheetml.table+xml"/>
  <Override PartName="/xl/tables/table251.xml" ContentType="application/vnd.openxmlformats-officedocument.spreadsheetml.table+xml"/>
  <Override PartName="/xl/tables/table256.xml" ContentType="application/vnd.openxmlformats-officedocument.spreadsheetml.table+xml"/>
  <Override PartName="/xl/tables/table229.xml" ContentType="application/vnd.openxmlformats-officedocument.spreadsheetml.table+xml"/>
  <Override PartName="/xl/tables/table230.xml" ContentType="application/vnd.openxmlformats-officedocument.spreadsheetml.table+xml"/>
  <Override PartName="/xl/tables/table231.xml" ContentType="application/vnd.openxmlformats-officedocument.spreadsheetml.table+xml"/>
  <Override PartName="/xl/tables/table232.xml" ContentType="application/vnd.openxmlformats-officedocument.spreadsheetml.table+xml"/>
  <Override PartName="/xl/tables/table233.xml" ContentType="application/vnd.openxmlformats-officedocument.spreadsheetml.table+xml"/>
  <Override PartName="/xl/tables/table234.xml" ContentType="application/vnd.openxmlformats-officedocument.spreadsheetml.table+xml"/>
  <Override PartName="/xl/tables/table235.xml" ContentType="application/vnd.openxmlformats-officedocument.spreadsheetml.table+xml"/>
  <Override PartName="/xl/tables/table236.xml" ContentType="application/vnd.openxmlformats-officedocument.spreadsheetml.table+xml"/>
  <Override PartName="/xl/tables/table228.xml" ContentType="application/vnd.openxmlformats-officedocument.spreadsheetml.table+xml"/>
  <Override PartName="/xl/tables/table227.xml" ContentType="application/vnd.openxmlformats-officedocument.spreadsheetml.table+xml"/>
  <Override PartName="/xl/tables/table226.xml" ContentType="application/vnd.openxmlformats-officedocument.spreadsheetml.table+xml"/>
  <Override PartName="/xl/tables/table218.xml" ContentType="application/vnd.openxmlformats-officedocument.spreadsheetml.table+xml"/>
  <Override PartName="/xl/tables/table219.xml" ContentType="application/vnd.openxmlformats-officedocument.spreadsheetml.table+xml"/>
  <Override PartName="/xl/tables/table220.xml" ContentType="application/vnd.openxmlformats-officedocument.spreadsheetml.table+xml"/>
  <Override PartName="/xl/tables/table221.xml" ContentType="application/vnd.openxmlformats-officedocument.spreadsheetml.table+xml"/>
  <Override PartName="/xl/tables/table222.xml" ContentType="application/vnd.openxmlformats-officedocument.spreadsheetml.table+xml"/>
  <Override PartName="/xl/tables/table223.xml" ContentType="application/vnd.openxmlformats-officedocument.spreadsheetml.table+xml"/>
  <Override PartName="/xl/tables/table224.xml" ContentType="application/vnd.openxmlformats-officedocument.spreadsheetml.table+xml"/>
  <Override PartName="/xl/tables/table225.xml" ContentType="application/vnd.openxmlformats-officedocument.spreadsheetml.table+xml"/>
  <Override PartName="/xl/tables/table237.xml" ContentType="application/vnd.openxmlformats-officedocument.spreadsheetml.table+xml"/>
  <Override PartName="/xl/tables/table238.xml" ContentType="application/vnd.openxmlformats-officedocument.spreadsheetml.table+xml"/>
  <Override PartName="/xl/tables/table239.xml" ContentType="application/vnd.openxmlformats-officedocument.spreadsheetml.table+xml"/>
  <Override PartName="/xl/tables/table248.xml" ContentType="application/vnd.openxmlformats-officedocument.spreadsheetml.table+xml"/>
  <Override PartName="/xl/tables/table249.xml" ContentType="application/vnd.openxmlformats-officedocument.spreadsheetml.table+xml"/>
  <Override PartName="/xl/tables/table250.xml" ContentType="application/vnd.openxmlformats-officedocument.spreadsheetml.table+xml"/>
  <Override PartName="/xl/tables/table297.xml" ContentType="application/vnd.openxmlformats-officedocument.spreadsheetml.table+xml"/>
  <Override PartName="/xl/tables/table252.xml" ContentType="application/vnd.openxmlformats-officedocument.spreadsheetml.table+xml"/>
  <Override PartName="/xl/tables/table253.xml" ContentType="application/vnd.openxmlformats-officedocument.spreadsheetml.table+xml"/>
  <Override PartName="/xl/tables/table254.xml" ContentType="application/vnd.openxmlformats-officedocument.spreadsheetml.table+xml"/>
  <Override PartName="/xl/tables/table255.xml" ContentType="application/vnd.openxmlformats-officedocument.spreadsheetml.table+xml"/>
  <Override PartName="/xl/tables/table247.xml" ContentType="application/vnd.openxmlformats-officedocument.spreadsheetml.table+xml"/>
  <Override PartName="/xl/tables/table246.xml" ContentType="application/vnd.openxmlformats-officedocument.spreadsheetml.table+xml"/>
  <Override PartName="/xl/tables/table245.xml" ContentType="application/vnd.openxmlformats-officedocument.spreadsheetml.table+xml"/>
  <Override PartName="/xl/tables/table240.xml" ContentType="application/vnd.openxmlformats-officedocument.spreadsheetml.table+xml"/>
  <Override PartName="/xl/tables/table241.xml" ContentType="application/vnd.openxmlformats-officedocument.spreadsheetml.table+xml"/>
  <Override PartName="/xl/tables/table19.xml" ContentType="application/vnd.openxmlformats-officedocument.spreadsheetml.table+xml"/>
  <Override PartName="/xl/tables/table242.xml" ContentType="application/vnd.openxmlformats-officedocument.spreadsheetml.table+xml"/>
  <Override PartName="/xl/tables/table243.xml" ContentType="application/vnd.openxmlformats-officedocument.spreadsheetml.table+xml"/>
  <Override PartName="/xl/tables/table244.xml" ContentType="application/vnd.openxmlformats-officedocument.spreadsheetml.table+xml"/>
  <Override PartName="/xl/tables/table257.xml" ContentType="application/vnd.openxmlformats-officedocument.spreadsheetml.table+xml"/>
  <Override PartName="/xl/tables/table303.xml" ContentType="application/vnd.openxmlformats-officedocument.spreadsheetml.table+xml"/>
  <Override PartName="/xl/tables/table299.xml" ContentType="application/vnd.openxmlformats-officedocument.spreadsheetml.table+xml"/>
  <Override PartName="/xl/tables/table25.xml" ContentType="application/vnd.openxmlformats-officedocument.spreadsheetml.table+xml"/>
  <Override PartName="/xl/tables/table3.xml" ContentType="application/vnd.openxmlformats-officedocument.spreadsheetml.table+xml"/>
  <Override PartName="/xl/tables/table24.xml" ContentType="application/vnd.openxmlformats-officedocument.spreadsheetml.table+xml"/>
  <Override PartName="/xl/tables/table2.xml" ContentType="application/vnd.openxmlformats-officedocument.spreadsheetml.table+xml"/>
  <Override PartName="/xl/tables/table1.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33.xml" ContentType="application/vnd.openxmlformats-officedocument.spreadsheetml.table+xml"/>
  <Override PartName="/xl/tables/table32.xml" ContentType="application/vnd.openxmlformats-officedocument.spreadsheetml.table+xml"/>
  <Override PartName="/xl/tables/table31.xml" ContentType="application/vnd.openxmlformats-officedocument.spreadsheetml.table+xml"/>
  <Override PartName="/xl/tables/table30.xml" ContentType="application/vnd.openxmlformats-officedocument.spreadsheetml.table+xml"/>
  <Override PartName="/xl/tables/table29.xml" ContentType="application/vnd.openxmlformats-officedocument.spreadsheetml.table+xml"/>
  <Override PartName="/xl/tables/table6.xml" ContentType="application/vnd.openxmlformats-officedocument.spreadsheetml.table+xml"/>
  <Override PartName="/xl/tables/table5.xml" ContentType="application/vnd.openxmlformats-officedocument.spreadsheetml.table+xml"/>
  <Override PartName="/xl/tables/table4.xml" ContentType="application/vnd.openxmlformats-officedocument.spreadsheetml.table+xml"/>
  <Override PartName="/xl/tables/table21.xml" ContentType="application/vnd.openxmlformats-officedocument.spreadsheetml.table+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tables/table22.xml" ContentType="application/vnd.openxmlformats-officedocument.spreadsheetml.table+xml"/>
  <Override PartName="/xl/tables/table23.xml" ContentType="application/vnd.openxmlformats-officedocument.spreadsheetml.table+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ables/table20.xml" ContentType="application/vnd.openxmlformats-officedocument.spreadsheetml.table+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tables/table34.xml" ContentType="application/vnd.openxmlformats-officedocument.spreadsheetml.table+xml"/>
  <Override PartName="/xl/tables/table17.xml" ContentType="application/vnd.openxmlformats-officedocument.spreadsheetml.table+xml"/>
  <Override PartName="/xl/tables/table16.xml" ContentType="application/vnd.openxmlformats-officedocument.spreadsheetml.table+xml"/>
  <Override PartName="/xl/tables/table15.xml" ContentType="application/vnd.openxmlformats-officedocument.spreadsheetml.table+xml"/>
  <Override PartName="/xl/tables/table14.xml" ContentType="application/vnd.openxmlformats-officedocument.spreadsheetml.table+xml"/>
  <Override PartName="/xl/tables/table13.xml" ContentType="application/vnd.openxmlformats-officedocument.spreadsheetml.table+xml"/>
  <Override PartName="/xl/tables/table12.xml" ContentType="application/vnd.openxmlformats-officedocument.spreadsheetml.table+xml"/>
  <Override PartName="/xl/tables/table11.xml" ContentType="application/vnd.openxmlformats-officedocument.spreadsheetml.table+xml"/>
  <Override PartName="/xl/tables/table10.xml" ContentType="application/vnd.openxmlformats-officedocument.spreadsheetml.table+xml"/>
  <Override PartName="/xl/tables/table18.xml" ContentType="application/vnd.openxmlformats-officedocument.spreadsheetml.table+xml"/>
  <Override PartName="/docProps/app.xml" ContentType="application/vnd.openxmlformats-officedocument.extended-properties+xml"/>
  <Override PartName="/docProps/core.xml" ContentType="application/vnd.openxmlformats-package.core-properties+xml"/>
  <Override PartName="/xl/tables/table300.xml" ContentType="application/vnd.openxmlformats-officedocument.spreadsheetml.table+xml"/>
  <Override PartName="/xl/tables/table301.xml" ContentType="application/vnd.openxmlformats-officedocument.spreadsheetml.table+xml"/>
  <Override PartName="/xl/tables/table302.xml" ContentType="application/vnd.openxmlformats-officedocument.spreadsheetml.table+xml"/>
  <Override PartName="/xl/tables/table217.xml" ContentType="application/vnd.openxmlformats-officedocument.spreadsheetml.table+xml"/>
  <Override PartName="/xl/tables/table304.xml" ContentType="application/vnd.openxmlformats-officedocument.spreadsheetml.table+xml"/>
  <Override PartName="/xl/tables/table305.xml" ContentType="application/vnd.openxmlformats-officedocument.spreadsheetml.table+xml"/>
  <Override PartName="/xl/calcChain.xml" ContentType="application/vnd.openxmlformats-officedocument.spreadsheetml.calcChain+xml"/>
  <Override PartName="/xl/tables/table9.xml" ContentType="application/vnd.openxmlformats-officedocument.spreadsheetml.table+xml"/>
  <Override PartName="/xl/tables/table8.xml" ContentType="application/vnd.openxmlformats-officedocument.spreadsheetml.table+xml"/>
  <Override PartName="/xl/tables/table7.xml" ContentType="application/vnd.openxmlformats-officedocument.spreadsheetml.table+xml"/>
  <Override PartName="/xl/tables/table38.xml" ContentType="application/vnd.openxmlformats-officedocument.spreadsheetml.table+xml"/>
  <Override PartName="/xl/tables/table37.xml" ContentType="application/vnd.openxmlformats-officedocument.spreadsheetml.table+xml"/>
  <Override PartName="/xl/tables/table36.xml" ContentType="application/vnd.openxmlformats-officedocument.spreadsheetml.table+xml"/>
  <Override PartName="/xl/tables/table35.xml" ContentType="application/vnd.openxmlformats-officedocument.spreadsheetml.table+xml"/>
  <Override PartName="/xl/tables/table298.xml" ContentType="application/vnd.openxmlformats-officedocument.spreadsheetml.table+xml"/>
  <Override PartName="/xl/tables/table216.xml" ContentType="application/vnd.openxmlformats-officedocument.spreadsheetml.table+xml"/>
  <Override PartName="/xl/tables/table21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95.xml" ContentType="application/vnd.openxmlformats-officedocument.spreadsheetml.table+xml"/>
  <Override PartName="/xl/tables/table94.xml" ContentType="application/vnd.openxmlformats-officedocument.spreadsheetml.table+xml"/>
  <Override PartName="/xl/tables/table93.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17.xml" ContentType="application/vnd.openxmlformats-officedocument.spreadsheetml.table+xml"/>
  <Override PartName="/xl/tables/table116.xml" ContentType="application/vnd.openxmlformats-officedocument.spreadsheetml.table+xml"/>
  <Override PartName="/xl/tables/table115.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84.xml" ContentType="application/vnd.openxmlformats-officedocument.spreadsheetml.table+xml"/>
  <Override PartName="/xl/tables/table83.xml" ContentType="application/vnd.openxmlformats-officedocument.spreadsheetml.table+xml"/>
  <Override PartName="/xl/tables/table82.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51.xml" ContentType="application/vnd.openxmlformats-officedocument.spreadsheetml.table+xml"/>
  <Override PartName="/xl/tables/table50.xml" ContentType="application/vnd.openxmlformats-officedocument.spreadsheetml.table+xml"/>
  <Override PartName="/xl/tables/table49.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73.xml" ContentType="application/vnd.openxmlformats-officedocument.spreadsheetml.table+xml"/>
  <Override PartName="/xl/tables/table72.xml" ContentType="application/vnd.openxmlformats-officedocument.spreadsheetml.table+xml"/>
  <Override PartName="/xl/tables/table71.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tables/table190.xml" ContentType="application/vnd.openxmlformats-officedocument.spreadsheetml.table+xml"/>
  <Override PartName="/xl/tables/table191.xml" ContentType="application/vnd.openxmlformats-officedocument.spreadsheetml.table+xml"/>
  <Override PartName="/xl/tables/table192.xml" ContentType="application/vnd.openxmlformats-officedocument.spreadsheetml.table+xml"/>
  <Override PartName="/xl/tables/table183.xml" ContentType="application/vnd.openxmlformats-officedocument.spreadsheetml.table+xml"/>
  <Override PartName="/xl/tables/table182.xml" ContentType="application/vnd.openxmlformats-officedocument.spreadsheetml.table+xml"/>
  <Override PartName="/xl/tables/table181.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93.xml" ContentType="application/vnd.openxmlformats-officedocument.spreadsheetml.table+xml"/>
  <Override PartName="/xl/tables/table194.xml" ContentType="application/vnd.openxmlformats-officedocument.spreadsheetml.table+xml"/>
  <Override PartName="/xl/tables/table195.xml" ContentType="application/vnd.openxmlformats-officedocument.spreadsheetml.table+xml"/>
  <Override PartName="/xl/tables/table207.xml" ContentType="application/vnd.openxmlformats-officedocument.spreadsheetml.table+xml"/>
  <Override PartName="/xl/tables/table208.xml" ContentType="application/vnd.openxmlformats-officedocument.spreadsheetml.table+xml"/>
  <Override PartName="/xl/tables/table209.xml" ContentType="application/vnd.openxmlformats-officedocument.spreadsheetml.table+xml"/>
  <Override PartName="/xl/tables/table210.xml" ContentType="application/vnd.openxmlformats-officedocument.spreadsheetml.table+xml"/>
  <Override PartName="/xl/tables/table211.xml" ContentType="application/vnd.openxmlformats-officedocument.spreadsheetml.table+xml"/>
  <Override PartName="/xl/tables/table212.xml" ContentType="application/vnd.openxmlformats-officedocument.spreadsheetml.table+xml"/>
  <Override PartName="/xl/tables/table213.xml" ContentType="application/vnd.openxmlformats-officedocument.spreadsheetml.table+xml"/>
  <Override PartName="/xl/tables/table214.xml" ContentType="application/vnd.openxmlformats-officedocument.spreadsheetml.table+xml"/>
  <Override PartName="/xl/tables/table206.xml" ContentType="application/vnd.openxmlformats-officedocument.spreadsheetml.table+xml"/>
  <Override PartName="/xl/tables/table205.xml" ContentType="application/vnd.openxmlformats-officedocument.spreadsheetml.table+xml"/>
  <Override PartName="/xl/tables/table204.xml" ContentType="application/vnd.openxmlformats-officedocument.spreadsheetml.table+xml"/>
  <Override PartName="/xl/tables/table196.xml" ContentType="application/vnd.openxmlformats-officedocument.spreadsheetml.table+xml"/>
  <Override PartName="/xl/tables/table197.xml" ContentType="application/vnd.openxmlformats-officedocument.spreadsheetml.table+xml"/>
  <Override PartName="/xl/tables/table198.xml" ContentType="application/vnd.openxmlformats-officedocument.spreadsheetml.table+xml"/>
  <Override PartName="/xl/tables/table199.xml" ContentType="application/vnd.openxmlformats-officedocument.spreadsheetml.table+xml"/>
  <Override PartName="/xl/tables/table200.xml" ContentType="application/vnd.openxmlformats-officedocument.spreadsheetml.table+xml"/>
  <Override PartName="/xl/tables/table201.xml" ContentType="application/vnd.openxmlformats-officedocument.spreadsheetml.table+xml"/>
  <Override PartName="/xl/tables/table202.xml" ContentType="application/vnd.openxmlformats-officedocument.spreadsheetml.table+xml"/>
  <Override PartName="/xl/tables/table203.xml" ContentType="application/vnd.openxmlformats-officedocument.spreadsheetml.table+xml"/>
  <Override PartName="/xl/tables/table173.xml" ContentType="application/vnd.openxmlformats-officedocument.spreadsheetml.table+xml"/>
  <Override PartName="/xl/tables/table172.xml" ContentType="application/vnd.openxmlformats-officedocument.spreadsheetml.table+xml"/>
  <Override PartName="/xl/tables/table171.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39.xml" ContentType="application/vnd.openxmlformats-officedocument.spreadsheetml.table+xml"/>
  <Override PartName="/xl/tables/table138.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62.xml" ContentType="application/vnd.openxmlformats-officedocument.spreadsheetml.table+xml"/>
  <Override PartName="/xl/tables/table161.xml" ContentType="application/vnd.openxmlformats-officedocument.spreadsheetml.table+xml"/>
  <Override PartName="/xl/tables/table160.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39.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RESTRICTED BEREC\Program Management\BEREC Work Programme\2022\7_Roaming\WB BMK 02-2022\Plenary\"/>
    </mc:Choice>
  </mc:AlternateContent>
  <bookViews>
    <workbookView xWindow="0" yWindow="0" windowWidth="19200" windowHeight="5600" tabRatio="587" firstSheet="4" activeTab="7"/>
  </bookViews>
  <sheets>
    <sheet name="List of variables" sheetId="14" r:id="rId1"/>
    <sheet name="ARRPU" sheetId="3" r:id="rId2"/>
    <sheet name="Subscribers" sheetId="4" r:id="rId3"/>
    <sheet name="Avg. domestic unit" sheetId="5" r:id="rId4"/>
    <sheet name="Avg. roaming unit" sheetId="6" r:id="rId5"/>
    <sheet name="Avg. RS revenue" sheetId="8" r:id="rId6"/>
    <sheet name="Avg. WS revenue" sheetId="7" r:id="rId7"/>
    <sheet name="Q2 22 - Q3 22" sheetId="22" r:id="rId8"/>
    <sheet name="Q4 21 -Q1 22" sheetId="21" r:id="rId9"/>
    <sheet name="Q2 21-Q3 21" sheetId="20" r:id="rId10"/>
    <sheet name="Q4 20-Q1 21" sheetId="18" r:id="rId11"/>
    <sheet name="Q2 20-Q3 20" sheetId="16" r:id="rId12"/>
    <sheet name="Q4 19-Q1 20" sheetId="15" r:id="rId13"/>
    <sheet name="Q4 18-Q1 19" sheetId="2" r:id="rId14"/>
    <sheet name="Q2 19-Q3 19" sheetId="1"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_FilterDatabase" localSheetId="5" hidden="1">'Avg. RS revenue'!$A$22:$K$28</definedName>
    <definedName name="_xlnm._FilterDatabase" localSheetId="6" hidden="1">'Avg. WS revenue'!$A$143:$E$149</definedName>
    <definedName name="_xlnm._FilterDatabase" localSheetId="2" hidden="1">Subscribers!$A$128:$E$134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66" i="8" l="1"/>
  <c r="P73" i="22" l="1"/>
  <c r="AM83" i="21" l="1"/>
  <c r="AL87" i="21"/>
  <c r="AL86" i="21"/>
  <c r="AL83" i="21"/>
  <c r="AK87" i="21"/>
  <c r="AK86" i="21"/>
  <c r="AJ87" i="21"/>
  <c r="AJ86" i="21"/>
  <c r="AJ84" i="21"/>
  <c r="AJ83" i="21"/>
  <c r="AZ87" i="21"/>
  <c r="AZ86" i="21"/>
  <c r="AZ84" i="21"/>
  <c r="AZ83" i="21"/>
  <c r="AY87" i="21"/>
  <c r="AY86" i="21"/>
  <c r="AY85" i="21"/>
  <c r="AY84" i="21"/>
  <c r="AY83" i="21"/>
  <c r="AX87" i="21"/>
  <c r="AX86" i="21"/>
  <c r="AX84" i="21"/>
  <c r="AX83" i="21"/>
  <c r="AW87" i="21"/>
  <c r="AW86" i="21"/>
  <c r="AW85" i="21" l="1"/>
  <c r="AW84" i="21"/>
  <c r="AW83" i="21"/>
  <c r="AV87" i="21"/>
  <c r="AV88" i="21"/>
  <c r="AV86" i="21"/>
  <c r="AV84" i="21"/>
  <c r="AV83" i="21"/>
  <c r="M34" i="8" l="1"/>
  <c r="Q9" i="3" l="1"/>
  <c r="P9" i="3"/>
  <c r="Y87" i="22"/>
  <c r="Q215" i="8" l="1"/>
  <c r="Q216" i="8"/>
  <c r="Q217" i="8"/>
  <c r="Q218" i="8"/>
  <c r="Q219" i="8"/>
  <c r="Q224" i="8"/>
  <c r="Q225" i="8"/>
  <c r="Q226" i="8"/>
  <c r="Q227" i="8"/>
  <c r="Q228" i="8"/>
  <c r="G14" i="22"/>
  <c r="G15" i="22"/>
  <c r="G16" i="22"/>
  <c r="G17" i="22"/>
  <c r="G18" i="22"/>
  <c r="G19" i="22"/>
  <c r="N14" i="22"/>
  <c r="N15" i="22"/>
  <c r="N16" i="22"/>
  <c r="N17" i="22"/>
  <c r="N18" i="22"/>
  <c r="N19" i="22"/>
  <c r="K14" i="22"/>
  <c r="K15" i="22"/>
  <c r="K16" i="22"/>
  <c r="K17" i="22"/>
  <c r="K18" i="22"/>
  <c r="K19" i="22"/>
  <c r="Q157" i="6" l="1"/>
  <c r="P157" i="6"/>
  <c r="G67" i="22"/>
  <c r="P88" i="7" l="1"/>
  <c r="Q145" i="7"/>
  <c r="AY154" i="7" s="1"/>
  <c r="P145" i="7"/>
  <c r="AX154" i="7" s="1"/>
  <c r="P148" i="7"/>
  <c r="Y64" i="20"/>
  <c r="Z61" i="20"/>
  <c r="Z62" i="20"/>
  <c r="Z63" i="20"/>
  <c r="Z65" i="20"/>
  <c r="Q136" i="7"/>
  <c r="AH154" i="7" s="1"/>
  <c r="P136" i="7"/>
  <c r="AG154" i="7" s="1"/>
  <c r="P139" i="7"/>
  <c r="AG157" i="7" s="1"/>
  <c r="Q127" i="7"/>
  <c r="Q154" i="7" s="1"/>
  <c r="P127" i="7"/>
  <c r="P154" i="7" s="1"/>
  <c r="P130" i="7"/>
  <c r="P157" i="7" s="1"/>
  <c r="P27" i="7"/>
  <c r="P18" i="7"/>
  <c r="P9" i="7"/>
  <c r="Q242" i="8"/>
  <c r="Q243" i="8"/>
  <c r="Q244" i="8"/>
  <c r="Q245" i="8"/>
  <c r="Q246" i="8"/>
  <c r="Q241" i="8"/>
  <c r="P244" i="8"/>
  <c r="Q233" i="8"/>
  <c r="Q234" i="8"/>
  <c r="Q235" i="8"/>
  <c r="Q236" i="8"/>
  <c r="Q237" i="8"/>
  <c r="Q232" i="8"/>
  <c r="Q223" i="8"/>
  <c r="Q214" i="8"/>
  <c r="Q173" i="8"/>
  <c r="AG182" i="8" s="1"/>
  <c r="Q174" i="8"/>
  <c r="AG183" i="8" s="1"/>
  <c r="Q175" i="8"/>
  <c r="AG184" i="8" s="1"/>
  <c r="Q176" i="8"/>
  <c r="AG185" i="8" s="1"/>
  <c r="Q177" i="8"/>
  <c r="AG186" i="8" s="1"/>
  <c r="Q172" i="8"/>
  <c r="AG181" i="8" s="1"/>
  <c r="Q164" i="8"/>
  <c r="Q165" i="8"/>
  <c r="Q166" i="8"/>
  <c r="Q167" i="8"/>
  <c r="Q168" i="8"/>
  <c r="Q163" i="8"/>
  <c r="Q155" i="8"/>
  <c r="Q156" i="8"/>
  <c r="Q157" i="8"/>
  <c r="Q158" i="8"/>
  <c r="Q159" i="8"/>
  <c r="Q154" i="8"/>
  <c r="Q146" i="8"/>
  <c r="Q182" i="8" s="1"/>
  <c r="Q147" i="8"/>
  <c r="Q183" i="8" s="1"/>
  <c r="Q148" i="8"/>
  <c r="Q184" i="8" s="1"/>
  <c r="Q149" i="8"/>
  <c r="Q185" i="8" s="1"/>
  <c r="Q150" i="8"/>
  <c r="Q186" i="8" s="1"/>
  <c r="Q145" i="8"/>
  <c r="Q181" i="8" s="1"/>
  <c r="P97" i="8"/>
  <c r="P98" i="8"/>
  <c r="P88" i="8"/>
  <c r="P89" i="8"/>
  <c r="P68" i="6" l="1"/>
  <c r="AF58" i="22" l="1"/>
  <c r="Q159" i="6" s="1"/>
  <c r="AF57" i="22"/>
  <c r="Q158" i="6" s="1"/>
  <c r="AF55" i="22"/>
  <c r="Q156" i="6" s="1"/>
  <c r="AF54" i="22"/>
  <c r="Q155" i="6" s="1"/>
  <c r="AE58" i="22"/>
  <c r="P159" i="6" s="1"/>
  <c r="AE57" i="22"/>
  <c r="P158" i="6" s="1"/>
  <c r="AE55" i="22" l="1"/>
  <c r="P156" i="6" s="1"/>
  <c r="AE54" i="22"/>
  <c r="P155" i="6" s="1"/>
  <c r="AF53" i="22"/>
  <c r="Q154" i="6" s="1"/>
  <c r="AE53" i="22"/>
  <c r="P154" i="6" s="1"/>
  <c r="AA58" i="22"/>
  <c r="Q109" i="6" s="1"/>
  <c r="AA57" i="22"/>
  <c r="Q108" i="6" s="1"/>
  <c r="AA56" i="22"/>
  <c r="Q107" i="6" s="1"/>
  <c r="AA55" i="22"/>
  <c r="Q106" i="6" s="1"/>
  <c r="AA54" i="22"/>
  <c r="Q105" i="6" s="1"/>
  <c r="AA53" i="22"/>
  <c r="Q104" i="6" s="1"/>
  <c r="P109" i="6"/>
  <c r="P108" i="6"/>
  <c r="P107" i="6"/>
  <c r="P106" i="6"/>
  <c r="P105" i="6"/>
  <c r="P104" i="6"/>
  <c r="V58" i="22"/>
  <c r="Q59" i="6" s="1"/>
  <c r="V57" i="22"/>
  <c r="V56" i="22"/>
  <c r="Q57" i="6" s="1"/>
  <c r="V55" i="22"/>
  <c r="Q56" i="6" s="1"/>
  <c r="V53" i="22"/>
  <c r="Q54" i="6" s="1"/>
  <c r="V54" i="22"/>
  <c r="Q55" i="6" s="1"/>
  <c r="U58" i="22"/>
  <c r="P59" i="6" s="1"/>
  <c r="U57" i="22"/>
  <c r="P58" i="6" s="1"/>
  <c r="U56" i="22"/>
  <c r="P57" i="6" s="1"/>
  <c r="U55" i="22"/>
  <c r="P56" i="6" s="1"/>
  <c r="U54" i="22"/>
  <c r="P55" i="6" s="1"/>
  <c r="U53" i="22"/>
  <c r="P54" i="6" s="1"/>
  <c r="Q28" i="22"/>
  <c r="Q9" i="6" s="1"/>
  <c r="Q8" i="6"/>
  <c r="Q26" i="22"/>
  <c r="Q7" i="6" s="1"/>
  <c r="Q25" i="22"/>
  <c r="Q6" i="6" s="1"/>
  <c r="Q23" i="22"/>
  <c r="Q4" i="6" s="1"/>
  <c r="Q24" i="22"/>
  <c r="Q5" i="6" s="1"/>
  <c r="P28" i="22"/>
  <c r="P9" i="6" s="1"/>
  <c r="P8" i="6"/>
  <c r="P26" i="22"/>
  <c r="P7" i="6" s="1"/>
  <c r="P25" i="22"/>
  <c r="P6" i="6" s="1"/>
  <c r="P24" i="22"/>
  <c r="P5" i="6" s="1"/>
  <c r="P23" i="22"/>
  <c r="P4" i="6" s="1"/>
  <c r="AV88" i="22" l="1"/>
  <c r="AU88" i="22"/>
  <c r="AT88" i="22"/>
  <c r="P237" i="8" s="1"/>
  <c r="AS88" i="22"/>
  <c r="P228" i="8" s="1"/>
  <c r="AR88" i="22"/>
  <c r="P219" i="8" s="1"/>
  <c r="AQ88" i="22"/>
  <c r="P246" i="8" s="1"/>
  <c r="AP88" i="22"/>
  <c r="AO88" i="22"/>
  <c r="AI88" i="22"/>
  <c r="AH88" i="22"/>
  <c r="AG88" i="22"/>
  <c r="P168" i="8" s="1"/>
  <c r="AF88" i="22"/>
  <c r="P159" i="8" s="1"/>
  <c r="AE88" i="22"/>
  <c r="P150" i="8" s="1"/>
  <c r="P186" i="8" s="1"/>
  <c r="AD88" i="22"/>
  <c r="P177" i="8" s="1"/>
  <c r="AF186" i="8" s="1"/>
  <c r="AC88" i="22"/>
  <c r="AB88" i="22"/>
  <c r="Z88" i="22"/>
  <c r="Q98" i="8" s="1"/>
  <c r="Y88" i="22"/>
  <c r="Q89" i="8" s="1"/>
  <c r="X88" i="22"/>
  <c r="Q80" i="8" s="1"/>
  <c r="Q116" i="8" s="1"/>
  <c r="W88" i="22"/>
  <c r="Q107" i="8" s="1"/>
  <c r="AG116" i="8" s="1"/>
  <c r="V88" i="22"/>
  <c r="U88" i="22"/>
  <c r="R88" i="22"/>
  <c r="P80" i="8" s="1"/>
  <c r="P116" i="8" s="1"/>
  <c r="Q88" i="22"/>
  <c r="P107" i="8" s="1"/>
  <c r="AF116" i="8" s="1"/>
  <c r="P88" i="22"/>
  <c r="O88" i="22"/>
  <c r="M88" i="22"/>
  <c r="Q28" i="8" s="1"/>
  <c r="L88" i="22"/>
  <c r="Q19" i="8" s="1"/>
  <c r="K88" i="22"/>
  <c r="Q10" i="8" s="1"/>
  <c r="Q46" i="8" s="1"/>
  <c r="J88" i="22"/>
  <c r="Q37" i="8" s="1"/>
  <c r="AH46" i="8" s="1"/>
  <c r="I88" i="22"/>
  <c r="H88" i="22"/>
  <c r="G88" i="22"/>
  <c r="P28" i="8" s="1"/>
  <c r="F88" i="22"/>
  <c r="P19" i="8" s="1"/>
  <c r="E88" i="22"/>
  <c r="P10" i="8" s="1"/>
  <c r="P46" i="8" s="1"/>
  <c r="D88" i="22"/>
  <c r="P37" i="8" s="1"/>
  <c r="AG46" i="8" s="1"/>
  <c r="C88" i="22"/>
  <c r="B88" i="22"/>
  <c r="AV86" i="22"/>
  <c r="AU86" i="22"/>
  <c r="AT87" i="22"/>
  <c r="P236" i="8" s="1"/>
  <c r="AS87" i="22"/>
  <c r="P227" i="8" s="1"/>
  <c r="AR87" i="22"/>
  <c r="P218" i="8" s="1"/>
  <c r="AQ87" i="22"/>
  <c r="P245" i="8" s="1"/>
  <c r="AP87" i="22"/>
  <c r="AO87" i="22"/>
  <c r="AI87" i="22"/>
  <c r="AH87" i="22"/>
  <c r="AG87" i="22"/>
  <c r="P167" i="8" s="1"/>
  <c r="AF87" i="22"/>
  <c r="P158" i="8" s="1"/>
  <c r="AE87" i="22"/>
  <c r="P149" i="8" s="1"/>
  <c r="P185" i="8" s="1"/>
  <c r="AD87" i="22"/>
  <c r="P176" i="8" s="1"/>
  <c r="AF185" i="8" s="1"/>
  <c r="AC87" i="22"/>
  <c r="AB87" i="22"/>
  <c r="Z87" i="22"/>
  <c r="Q97" i="8" s="1"/>
  <c r="Q88" i="8"/>
  <c r="X87" i="22"/>
  <c r="Q79" i="8" s="1"/>
  <c r="Q115" i="8" s="1"/>
  <c r="W87" i="22"/>
  <c r="Q106" i="8" s="1"/>
  <c r="AG115" i="8" s="1"/>
  <c r="V87" i="22"/>
  <c r="U87" i="22"/>
  <c r="R87" i="22"/>
  <c r="P79" i="8" s="1"/>
  <c r="P115" i="8" s="1"/>
  <c r="Q87" i="22"/>
  <c r="P106" i="8" s="1"/>
  <c r="AF115" i="8" s="1"/>
  <c r="P87" i="22"/>
  <c r="O87" i="22"/>
  <c r="M87" i="22"/>
  <c r="Q27" i="8" s="1"/>
  <c r="L87" i="22"/>
  <c r="Q18" i="8" s="1"/>
  <c r="K87" i="22"/>
  <c r="Q9" i="8" s="1"/>
  <c r="Q45" i="8" s="1"/>
  <c r="J87" i="22"/>
  <c r="Q36" i="8" s="1"/>
  <c r="AH45" i="8" s="1"/>
  <c r="I87" i="22"/>
  <c r="H87" i="22"/>
  <c r="G87" i="22"/>
  <c r="P27" i="8" s="1"/>
  <c r="F87" i="22"/>
  <c r="P18" i="8" s="1"/>
  <c r="E87" i="22"/>
  <c r="P9" i="8" s="1"/>
  <c r="P45" i="8" s="1"/>
  <c r="D87" i="22"/>
  <c r="P36" i="8" s="1"/>
  <c r="AG45" i="8" s="1"/>
  <c r="C87" i="22"/>
  <c r="B87" i="22"/>
  <c r="AV87" i="22"/>
  <c r="AU87" i="22"/>
  <c r="AT86" i="22"/>
  <c r="P235" i="8" s="1"/>
  <c r="AS86" i="22"/>
  <c r="P226" i="8" s="1"/>
  <c r="AR86" i="22"/>
  <c r="P217" i="8" s="1"/>
  <c r="AP86" i="22"/>
  <c r="AO86" i="22"/>
  <c r="AI86" i="22"/>
  <c r="AH86" i="22"/>
  <c r="AG86" i="22"/>
  <c r="P166" i="8" s="1"/>
  <c r="AF86" i="22"/>
  <c r="P157" i="8" s="1"/>
  <c r="AE86" i="22"/>
  <c r="P148" i="8" s="1"/>
  <c r="P184" i="8" s="1"/>
  <c r="AD86" i="22"/>
  <c r="P175" i="8" s="1"/>
  <c r="AF184" i="8" s="1"/>
  <c r="AC86" i="22"/>
  <c r="AB86" i="22"/>
  <c r="Z86" i="22"/>
  <c r="Q96" i="8" s="1"/>
  <c r="Y86" i="22"/>
  <c r="Q87" i="8" s="1"/>
  <c r="X86" i="22"/>
  <c r="Q78" i="8" s="1"/>
  <c r="Q114" i="8" s="1"/>
  <c r="W86" i="22"/>
  <c r="Q105" i="8" s="1"/>
  <c r="AG114" i="8" s="1"/>
  <c r="V86" i="22"/>
  <c r="U86" i="22"/>
  <c r="T86" i="22"/>
  <c r="P96" i="8" s="1"/>
  <c r="S86" i="22"/>
  <c r="P87" i="8" s="1"/>
  <c r="R86" i="22"/>
  <c r="P78" i="8" s="1"/>
  <c r="P114" i="8" s="1"/>
  <c r="Q86" i="22"/>
  <c r="P105" i="8" s="1"/>
  <c r="AF114" i="8" s="1"/>
  <c r="P86" i="22"/>
  <c r="O86" i="22"/>
  <c r="M86" i="22"/>
  <c r="Q26" i="8" s="1"/>
  <c r="L86" i="22"/>
  <c r="Q17" i="8" s="1"/>
  <c r="K86" i="22"/>
  <c r="Q8" i="8" s="1"/>
  <c r="Q44" i="8" s="1"/>
  <c r="J86" i="22"/>
  <c r="Q35" i="8" s="1"/>
  <c r="AH44" i="8" s="1"/>
  <c r="I86" i="22"/>
  <c r="H86" i="22"/>
  <c r="G86" i="22"/>
  <c r="P26" i="8" s="1"/>
  <c r="F86" i="22"/>
  <c r="P17" i="8" s="1"/>
  <c r="E86" i="22"/>
  <c r="P8" i="8" s="1"/>
  <c r="P44" i="8" s="1"/>
  <c r="D86" i="22"/>
  <c r="P35" i="8" s="1"/>
  <c r="AG44" i="8" s="1"/>
  <c r="C86" i="22"/>
  <c r="B86" i="22"/>
  <c r="AV85" i="22"/>
  <c r="AU85" i="22"/>
  <c r="AT85" i="22"/>
  <c r="P234" i="8" s="1"/>
  <c r="AS85" i="22"/>
  <c r="P225" i="8" s="1"/>
  <c r="AR85" i="22"/>
  <c r="P216" i="8" s="1"/>
  <c r="AQ85" i="22"/>
  <c r="P243" i="8" s="1"/>
  <c r="AP85" i="22"/>
  <c r="AO85" i="22"/>
  <c r="AI85" i="22"/>
  <c r="AH85" i="22"/>
  <c r="AG85" i="22"/>
  <c r="P165" i="8" s="1"/>
  <c r="AF85" i="22"/>
  <c r="P156" i="8" s="1"/>
  <c r="AE85" i="22"/>
  <c r="P147" i="8" s="1"/>
  <c r="P183" i="8" s="1"/>
  <c r="AD85" i="22"/>
  <c r="P174" i="8" s="1"/>
  <c r="AF183" i="8" s="1"/>
  <c r="AC85" i="22"/>
  <c r="AB85" i="22"/>
  <c r="Z85" i="22"/>
  <c r="Q95" i="8" s="1"/>
  <c r="Y85" i="22"/>
  <c r="Q86" i="8" s="1"/>
  <c r="X85" i="22"/>
  <c r="Q77" i="8" s="1"/>
  <c r="Q113" i="8" s="1"/>
  <c r="W85" i="22"/>
  <c r="Q104" i="8" s="1"/>
  <c r="AG113" i="8" s="1"/>
  <c r="V85" i="22"/>
  <c r="U85" i="22"/>
  <c r="T85" i="22"/>
  <c r="P95" i="8" s="1"/>
  <c r="S85" i="22"/>
  <c r="P86" i="8" s="1"/>
  <c r="R85" i="22"/>
  <c r="P77" i="8" s="1"/>
  <c r="P113" i="8" s="1"/>
  <c r="Q85" i="22"/>
  <c r="P104" i="8" s="1"/>
  <c r="AF113" i="8" s="1"/>
  <c r="P85" i="22"/>
  <c r="O85" i="22"/>
  <c r="M85" i="22"/>
  <c r="Q25" i="8" s="1"/>
  <c r="L85" i="22"/>
  <c r="Q16" i="8" s="1"/>
  <c r="K85" i="22"/>
  <c r="Q7" i="8" s="1"/>
  <c r="Q43" i="8" s="1"/>
  <c r="J85" i="22"/>
  <c r="Q34" i="8" s="1"/>
  <c r="AH43" i="8" s="1"/>
  <c r="I85" i="22"/>
  <c r="H85" i="22"/>
  <c r="G85" i="22"/>
  <c r="P25" i="8" s="1"/>
  <c r="F85" i="22"/>
  <c r="P16" i="8" s="1"/>
  <c r="E85" i="22"/>
  <c r="P7" i="8" s="1"/>
  <c r="P43" i="8" s="1"/>
  <c r="D85" i="22"/>
  <c r="P34" i="8" s="1"/>
  <c r="AG43" i="8" s="1"/>
  <c r="C85" i="22"/>
  <c r="B85" i="22"/>
  <c r="AV84" i="22"/>
  <c r="AU84" i="22"/>
  <c r="AT84" i="22"/>
  <c r="P233" i="8" s="1"/>
  <c r="AS84" i="22"/>
  <c r="P224" i="8" s="1"/>
  <c r="AR84" i="22"/>
  <c r="P215" i="8" s="1"/>
  <c r="AQ84" i="22"/>
  <c r="P242" i="8" s="1"/>
  <c r="AP84" i="22"/>
  <c r="AO84" i="22"/>
  <c r="AI84" i="22"/>
  <c r="AH84" i="22"/>
  <c r="AG84" i="22"/>
  <c r="P164" i="8" s="1"/>
  <c r="AF84" i="22"/>
  <c r="P155" i="8" s="1"/>
  <c r="AE84" i="22"/>
  <c r="P146" i="8" s="1"/>
  <c r="P182" i="8" s="1"/>
  <c r="AD84" i="22"/>
  <c r="P173" i="8" s="1"/>
  <c r="AF182" i="8" s="1"/>
  <c r="AC84" i="22"/>
  <c r="AB84" i="22"/>
  <c r="Z84" i="22"/>
  <c r="Q94" i="8" s="1"/>
  <c r="Y84" i="22"/>
  <c r="Q85" i="8" s="1"/>
  <c r="X84" i="22"/>
  <c r="Q76" i="8" s="1"/>
  <c r="Q112" i="8" s="1"/>
  <c r="W84" i="22"/>
  <c r="Q103" i="8" s="1"/>
  <c r="AG112" i="8" s="1"/>
  <c r="V84" i="22"/>
  <c r="U84" i="22"/>
  <c r="T84" i="22"/>
  <c r="P94" i="8" s="1"/>
  <c r="S84" i="22"/>
  <c r="P85" i="8" s="1"/>
  <c r="R84" i="22"/>
  <c r="P76" i="8" s="1"/>
  <c r="P112" i="8" s="1"/>
  <c r="Q84" i="22"/>
  <c r="P103" i="8" s="1"/>
  <c r="AF112" i="8" s="1"/>
  <c r="P84" i="22"/>
  <c r="O84" i="22"/>
  <c r="M84" i="22"/>
  <c r="Q24" i="8" s="1"/>
  <c r="L84" i="22"/>
  <c r="Q15" i="8" s="1"/>
  <c r="K84" i="22"/>
  <c r="Q6" i="8" s="1"/>
  <c r="Q42" i="8" s="1"/>
  <c r="J84" i="22"/>
  <c r="Q33" i="8" s="1"/>
  <c r="AH42" i="8" s="1"/>
  <c r="I84" i="22"/>
  <c r="H84" i="22"/>
  <c r="G84" i="22"/>
  <c r="P24" i="8" s="1"/>
  <c r="F84" i="22"/>
  <c r="P15" i="8" s="1"/>
  <c r="E84" i="22"/>
  <c r="P6" i="8" s="1"/>
  <c r="P42" i="8" s="1"/>
  <c r="D84" i="22"/>
  <c r="P33" i="8" s="1"/>
  <c r="AG42" i="8" s="1"/>
  <c r="C84" i="22"/>
  <c r="B84" i="22"/>
  <c r="AV83" i="22"/>
  <c r="AU83" i="22"/>
  <c r="AT83" i="22"/>
  <c r="P232" i="8" s="1"/>
  <c r="AS83" i="22"/>
  <c r="P223" i="8" s="1"/>
  <c r="AR83" i="22"/>
  <c r="P214" i="8" s="1"/>
  <c r="AQ83" i="22"/>
  <c r="P241" i="8" s="1"/>
  <c r="AP83" i="22"/>
  <c r="AO83" i="22"/>
  <c r="AI83" i="22"/>
  <c r="AH83" i="22"/>
  <c r="AG83" i="22"/>
  <c r="P163" i="8" s="1"/>
  <c r="AF83" i="22"/>
  <c r="P154" i="8" s="1"/>
  <c r="AE83" i="22"/>
  <c r="P145" i="8" s="1"/>
  <c r="P181" i="8" s="1"/>
  <c r="AD83" i="22"/>
  <c r="P172" i="8" s="1"/>
  <c r="AF181" i="8" s="1"/>
  <c r="AC83" i="22"/>
  <c r="AB83" i="22"/>
  <c r="Z83" i="22"/>
  <c r="Q93" i="8" s="1"/>
  <c r="Y83" i="22"/>
  <c r="Q84" i="8" s="1"/>
  <c r="X83" i="22"/>
  <c r="Q75" i="8" s="1"/>
  <c r="Q111" i="8" s="1"/>
  <c r="W83" i="22"/>
  <c r="Q102" i="8" s="1"/>
  <c r="AG111" i="8" s="1"/>
  <c r="V83" i="22"/>
  <c r="U83" i="22"/>
  <c r="T83" i="22"/>
  <c r="P93" i="8" s="1"/>
  <c r="S83" i="22"/>
  <c r="P84" i="8" s="1"/>
  <c r="R83" i="22"/>
  <c r="P75" i="8" s="1"/>
  <c r="P111" i="8" s="1"/>
  <c r="Q83" i="22"/>
  <c r="P102" i="8" s="1"/>
  <c r="AF111" i="8" s="1"/>
  <c r="P83" i="22"/>
  <c r="O83" i="22"/>
  <c r="M83" i="22"/>
  <c r="Q23" i="8" s="1"/>
  <c r="L83" i="22"/>
  <c r="Q14" i="8" s="1"/>
  <c r="K83" i="22"/>
  <c r="Q5" i="8" s="1"/>
  <c r="Q41" i="8" s="1"/>
  <c r="J83" i="22"/>
  <c r="Q32" i="8" s="1"/>
  <c r="AH41" i="8" s="1"/>
  <c r="I83" i="22"/>
  <c r="H83" i="22"/>
  <c r="G83" i="22"/>
  <c r="P23" i="8" s="1"/>
  <c r="F83" i="22"/>
  <c r="P14" i="8" s="1"/>
  <c r="E83" i="22"/>
  <c r="P5" i="8" s="1"/>
  <c r="P41" i="8" s="1"/>
  <c r="D83" i="22"/>
  <c r="P32" i="8" s="1"/>
  <c r="AG41" i="8" s="1"/>
  <c r="C83" i="22"/>
  <c r="B83" i="22"/>
  <c r="AA77" i="22"/>
  <c r="Q149" i="7" s="1"/>
  <c r="AY158" i="7" s="1"/>
  <c r="Z77" i="22"/>
  <c r="Q140" i="7" s="1"/>
  <c r="AH158" i="7" s="1"/>
  <c r="Y77" i="22"/>
  <c r="Q131" i="7" s="1"/>
  <c r="Q158" i="7" s="1"/>
  <c r="X77" i="22"/>
  <c r="W77" i="22"/>
  <c r="P149" i="7" s="1"/>
  <c r="AX158" i="7" s="1"/>
  <c r="V77" i="22"/>
  <c r="P140" i="7" s="1"/>
  <c r="AG158" i="7" s="1"/>
  <c r="U77" i="22"/>
  <c r="P131" i="7" s="1"/>
  <c r="P158" i="7" s="1"/>
  <c r="T77" i="22"/>
  <c r="R77" i="22"/>
  <c r="Q89" i="7" s="1"/>
  <c r="AY98" i="7" s="1"/>
  <c r="Q77" i="22"/>
  <c r="Q80" i="7" s="1"/>
  <c r="AH98" i="7" s="1"/>
  <c r="P77" i="22"/>
  <c r="Q71" i="7" s="1"/>
  <c r="Q98" i="7" s="1"/>
  <c r="O77" i="22"/>
  <c r="N77" i="22"/>
  <c r="P89" i="7" s="1"/>
  <c r="AX98" i="7" s="1"/>
  <c r="M77" i="22"/>
  <c r="P80" i="7" s="1"/>
  <c r="AG98" i="7" s="1"/>
  <c r="L77" i="22"/>
  <c r="P71" i="7" s="1"/>
  <c r="P98" i="7" s="1"/>
  <c r="K77" i="22"/>
  <c r="I77" i="22"/>
  <c r="Q28" i="7" s="1"/>
  <c r="AY38" i="7" s="1"/>
  <c r="H77" i="22"/>
  <c r="Q19" i="7" s="1"/>
  <c r="AH38" i="7" s="1"/>
  <c r="G77" i="22"/>
  <c r="Q10" i="7" s="1"/>
  <c r="Q38" i="7" s="1"/>
  <c r="F77" i="22"/>
  <c r="E77" i="22"/>
  <c r="P28" i="7" s="1"/>
  <c r="AX38" i="7" s="1"/>
  <c r="D77" i="22"/>
  <c r="P19" i="7" s="1"/>
  <c r="AG38" i="7" s="1"/>
  <c r="C77" i="22"/>
  <c r="P10" i="7" s="1"/>
  <c r="P38" i="7" s="1"/>
  <c r="B77" i="22"/>
  <c r="AA76" i="22"/>
  <c r="Q148" i="7" s="1"/>
  <c r="AY157" i="7" s="1"/>
  <c r="Z76" i="22"/>
  <c r="Q139" i="7" s="1"/>
  <c r="AH157" i="7" s="1"/>
  <c r="Y76" i="22"/>
  <c r="Q130" i="7" s="1"/>
  <c r="Q157" i="7" s="1"/>
  <c r="X76" i="22"/>
  <c r="T76" i="22"/>
  <c r="R76" i="22"/>
  <c r="Q88" i="7" s="1"/>
  <c r="AY97" i="7" s="1"/>
  <c r="Q76" i="22"/>
  <c r="Q79" i="7" s="1"/>
  <c r="AH97" i="7" s="1"/>
  <c r="P76" i="22"/>
  <c r="Q70" i="7" s="1"/>
  <c r="Q97" i="7" s="1"/>
  <c r="O76" i="22"/>
  <c r="M76" i="22"/>
  <c r="P79" i="7" s="1"/>
  <c r="AG97" i="7" s="1"/>
  <c r="L76" i="22"/>
  <c r="P70" i="7" s="1"/>
  <c r="P97" i="7" s="1"/>
  <c r="K76" i="22"/>
  <c r="I76" i="22"/>
  <c r="Q27" i="7" s="1"/>
  <c r="AY37" i="7" s="1"/>
  <c r="H76" i="22"/>
  <c r="Q18" i="7" s="1"/>
  <c r="AH37" i="7" s="1"/>
  <c r="G76" i="22"/>
  <c r="Q9" i="7" s="1"/>
  <c r="Q37" i="7" s="1"/>
  <c r="F76" i="22"/>
  <c r="B76" i="22"/>
  <c r="AA75" i="22"/>
  <c r="Q147" i="7" s="1"/>
  <c r="AY156" i="7" s="1"/>
  <c r="Z75" i="22"/>
  <c r="Q138" i="7" s="1"/>
  <c r="AH156" i="7" s="1"/>
  <c r="Y75" i="22"/>
  <c r="Q129" i="7" s="1"/>
  <c r="Q156" i="7" s="1"/>
  <c r="X75" i="22"/>
  <c r="W75" i="22"/>
  <c r="P147" i="7" s="1"/>
  <c r="AX156" i="7" s="1"/>
  <c r="V75" i="22"/>
  <c r="P138" i="7" s="1"/>
  <c r="AG156" i="7" s="1"/>
  <c r="U75" i="22"/>
  <c r="P129" i="7" s="1"/>
  <c r="P156" i="7" s="1"/>
  <c r="T75" i="22"/>
  <c r="R75" i="22"/>
  <c r="Q87" i="7" s="1"/>
  <c r="AY96" i="7" s="1"/>
  <c r="Q75" i="22"/>
  <c r="Q78" i="7" s="1"/>
  <c r="AH96" i="7" s="1"/>
  <c r="P75" i="22"/>
  <c r="Q69" i="7" s="1"/>
  <c r="Q96" i="7" s="1"/>
  <c r="O75" i="22"/>
  <c r="N75" i="22"/>
  <c r="P87" i="7" s="1"/>
  <c r="AX96" i="7" s="1"/>
  <c r="M75" i="22"/>
  <c r="P78" i="7" s="1"/>
  <c r="AG96" i="7" s="1"/>
  <c r="L75" i="22"/>
  <c r="P69" i="7" s="1"/>
  <c r="P96" i="7" s="1"/>
  <c r="K75" i="22"/>
  <c r="I75" i="22"/>
  <c r="Q26" i="7" s="1"/>
  <c r="AY36" i="7" s="1"/>
  <c r="H75" i="22"/>
  <c r="Q17" i="7" s="1"/>
  <c r="AH36" i="7" s="1"/>
  <c r="G75" i="22"/>
  <c r="Q8" i="7" s="1"/>
  <c r="Q36" i="7" s="1"/>
  <c r="F75" i="22"/>
  <c r="E75" i="22"/>
  <c r="P26" i="7" s="1"/>
  <c r="AX36" i="7" s="1"/>
  <c r="D75" i="22"/>
  <c r="P17" i="7" s="1"/>
  <c r="AG36" i="7" s="1"/>
  <c r="C75" i="22"/>
  <c r="P8" i="7" s="1"/>
  <c r="P36" i="7" s="1"/>
  <c r="B75" i="22"/>
  <c r="AA74" i="22"/>
  <c r="Q146" i="7" s="1"/>
  <c r="AY155" i="7" s="1"/>
  <c r="Z74" i="22"/>
  <c r="Q137" i="7" s="1"/>
  <c r="AH155" i="7" s="1"/>
  <c r="Y74" i="22"/>
  <c r="Q128" i="7" s="1"/>
  <c r="Q155" i="7" s="1"/>
  <c r="X74" i="22"/>
  <c r="W74" i="22"/>
  <c r="P146" i="7" s="1"/>
  <c r="AX155" i="7" s="1"/>
  <c r="V74" i="22"/>
  <c r="P137" i="7" s="1"/>
  <c r="AG155" i="7" s="1"/>
  <c r="U74" i="22"/>
  <c r="P128" i="7" s="1"/>
  <c r="P155" i="7" s="1"/>
  <c r="T74" i="22"/>
  <c r="R74" i="22"/>
  <c r="Q86" i="7" s="1"/>
  <c r="AY95" i="7" s="1"/>
  <c r="Q74" i="22"/>
  <c r="Q77" i="7" s="1"/>
  <c r="AH95" i="7" s="1"/>
  <c r="P74" i="22"/>
  <c r="Q68" i="7" s="1"/>
  <c r="Q95" i="7" s="1"/>
  <c r="O74" i="22"/>
  <c r="N74" i="22"/>
  <c r="P86" i="7" s="1"/>
  <c r="AX95" i="7" s="1"/>
  <c r="M74" i="22"/>
  <c r="P77" i="7" s="1"/>
  <c r="AG95" i="7" s="1"/>
  <c r="L74" i="22"/>
  <c r="P68" i="7" s="1"/>
  <c r="P95" i="7" s="1"/>
  <c r="K74" i="22"/>
  <c r="I74" i="22"/>
  <c r="Q25" i="7" s="1"/>
  <c r="AY35" i="7" s="1"/>
  <c r="H74" i="22"/>
  <c r="Q16" i="7" s="1"/>
  <c r="AH35" i="7" s="1"/>
  <c r="G74" i="22"/>
  <c r="Q7" i="7" s="1"/>
  <c r="Q35" i="7" s="1"/>
  <c r="F74" i="22"/>
  <c r="E74" i="22"/>
  <c r="P25" i="7" s="1"/>
  <c r="AX35" i="7" s="1"/>
  <c r="D74" i="22"/>
  <c r="P16" i="7" s="1"/>
  <c r="AG35" i="7" s="1"/>
  <c r="C74" i="22"/>
  <c r="P7" i="7" s="1"/>
  <c r="P35" i="7" s="1"/>
  <c r="B74" i="22"/>
  <c r="X73" i="22"/>
  <c r="T73" i="22"/>
  <c r="Q85" i="7"/>
  <c r="AY94" i="7" s="1"/>
  <c r="Q73" i="22"/>
  <c r="Q76" i="7" s="1"/>
  <c r="AH94" i="7" s="1"/>
  <c r="Q67" i="7"/>
  <c r="Q94" i="7" s="1"/>
  <c r="O73" i="22"/>
  <c r="P85" i="7"/>
  <c r="AX94" i="7" s="1"/>
  <c r="M73" i="22"/>
  <c r="P76" i="7" s="1"/>
  <c r="AG94" i="7" s="1"/>
  <c r="L73" i="22"/>
  <c r="P67" i="7" s="1"/>
  <c r="P94" i="7" s="1"/>
  <c r="K73" i="22"/>
  <c r="I73" i="22"/>
  <c r="Q24" i="7" s="1"/>
  <c r="AY34" i="7" s="1"/>
  <c r="H73" i="22"/>
  <c r="Q15" i="7" s="1"/>
  <c r="AH34" i="7" s="1"/>
  <c r="G73" i="22"/>
  <c r="Q6" i="7" s="1"/>
  <c r="Q34" i="7" s="1"/>
  <c r="F73" i="22"/>
  <c r="E73" i="22"/>
  <c r="P24" i="7" s="1"/>
  <c r="AX34" i="7" s="1"/>
  <c r="D73" i="22"/>
  <c r="P15" i="7" s="1"/>
  <c r="AG34" i="7" s="1"/>
  <c r="C73" i="22"/>
  <c r="P6" i="7" s="1"/>
  <c r="P34" i="7" s="1"/>
  <c r="B73" i="22"/>
  <c r="AA72" i="22"/>
  <c r="Q144" i="7" s="1"/>
  <c r="AY153" i="7" s="1"/>
  <c r="Z72" i="22"/>
  <c r="Q135" i="7" s="1"/>
  <c r="AH153" i="7" s="1"/>
  <c r="Y72" i="22"/>
  <c r="Q126" i="7" s="1"/>
  <c r="Q153" i="7" s="1"/>
  <c r="X72" i="22"/>
  <c r="W72" i="22"/>
  <c r="P144" i="7" s="1"/>
  <c r="AX153" i="7" s="1"/>
  <c r="V72" i="22"/>
  <c r="P135" i="7" s="1"/>
  <c r="AG153" i="7" s="1"/>
  <c r="U72" i="22"/>
  <c r="P126" i="7" s="1"/>
  <c r="P153" i="7" s="1"/>
  <c r="T72" i="22"/>
  <c r="R72" i="22"/>
  <c r="Q84" i="7" s="1"/>
  <c r="AY93" i="7" s="1"/>
  <c r="Q72" i="22"/>
  <c r="Q75" i="7" s="1"/>
  <c r="AH93" i="7" s="1"/>
  <c r="P72" i="22"/>
  <c r="Q66" i="7" s="1"/>
  <c r="Q93" i="7" s="1"/>
  <c r="O72" i="22"/>
  <c r="N72" i="22"/>
  <c r="P84" i="7" s="1"/>
  <c r="AX93" i="7" s="1"/>
  <c r="M72" i="22"/>
  <c r="P75" i="7" s="1"/>
  <c r="AG93" i="7" s="1"/>
  <c r="L72" i="22"/>
  <c r="P66" i="7" s="1"/>
  <c r="P93" i="7" s="1"/>
  <c r="K72" i="22"/>
  <c r="I72" i="22"/>
  <c r="Q23" i="7" s="1"/>
  <c r="AY33" i="7" s="1"/>
  <c r="H72" i="22"/>
  <c r="Q14" i="7" s="1"/>
  <c r="AH33" i="7" s="1"/>
  <c r="G72" i="22"/>
  <c r="Q5" i="7" s="1"/>
  <c r="Q33" i="7" s="1"/>
  <c r="F72" i="22"/>
  <c r="E72" i="22"/>
  <c r="P23" i="7" s="1"/>
  <c r="AX33" i="7" s="1"/>
  <c r="D72" i="22"/>
  <c r="P14" i="7" s="1"/>
  <c r="AG33" i="7" s="1"/>
  <c r="C72" i="22"/>
  <c r="P5" i="7" s="1"/>
  <c r="P33" i="7" s="1"/>
  <c r="B72" i="22"/>
  <c r="P67" i="22"/>
  <c r="Q168" i="6" s="1"/>
  <c r="O67" i="22"/>
  <c r="P168" i="6" s="1"/>
  <c r="N67" i="22"/>
  <c r="L67" i="22"/>
  <c r="Q118" i="6" s="1"/>
  <c r="K67" i="22"/>
  <c r="P118" i="6" s="1"/>
  <c r="J67" i="22"/>
  <c r="H67" i="22"/>
  <c r="Q68" i="6" s="1"/>
  <c r="F67" i="22"/>
  <c r="D67" i="22"/>
  <c r="Q18" i="6" s="1"/>
  <c r="C67" i="22"/>
  <c r="P18" i="6" s="1"/>
  <c r="B67" i="22"/>
  <c r="P66" i="22"/>
  <c r="Q167" i="6" s="1"/>
  <c r="O66" i="22"/>
  <c r="P167" i="6" s="1"/>
  <c r="N66" i="22"/>
  <c r="K66" i="22"/>
  <c r="P117" i="6" s="1"/>
  <c r="J66" i="22"/>
  <c r="H66" i="22"/>
  <c r="Q67" i="6" s="1"/>
  <c r="G66" i="22"/>
  <c r="P67" i="6" s="1"/>
  <c r="F66" i="22"/>
  <c r="D66" i="22"/>
  <c r="Q17" i="6" s="1"/>
  <c r="C66" i="22"/>
  <c r="P17" i="6" s="1"/>
  <c r="B66" i="22"/>
  <c r="P65" i="22"/>
  <c r="Q166" i="6" s="1"/>
  <c r="O65" i="22"/>
  <c r="P166" i="6" s="1"/>
  <c r="N65" i="22"/>
  <c r="Q116" i="6"/>
  <c r="K65" i="22"/>
  <c r="P116" i="6" s="1"/>
  <c r="J65" i="22"/>
  <c r="H65" i="22"/>
  <c r="Q66" i="6" s="1"/>
  <c r="G65" i="22"/>
  <c r="P66" i="6" s="1"/>
  <c r="F65" i="22"/>
  <c r="D65" i="22"/>
  <c r="Q16" i="6" s="1"/>
  <c r="C65" i="22"/>
  <c r="P16" i="6" s="1"/>
  <c r="B65" i="22"/>
  <c r="P64" i="22"/>
  <c r="Q165" i="6" s="1"/>
  <c r="O64" i="22"/>
  <c r="P165" i="6" s="1"/>
  <c r="N64" i="22"/>
  <c r="L64" i="22"/>
  <c r="Q115" i="6" s="1"/>
  <c r="K64" i="22"/>
  <c r="P115" i="6" s="1"/>
  <c r="J64" i="22"/>
  <c r="H64" i="22"/>
  <c r="Q65" i="6" s="1"/>
  <c r="G64" i="22"/>
  <c r="P65" i="6" s="1"/>
  <c r="F64" i="22"/>
  <c r="D64" i="22"/>
  <c r="Q15" i="6" s="1"/>
  <c r="C64" i="22"/>
  <c r="P15" i="6" s="1"/>
  <c r="B64" i="22"/>
  <c r="P63" i="22"/>
  <c r="Q164" i="6" s="1"/>
  <c r="O63" i="22"/>
  <c r="P164" i="6" s="1"/>
  <c r="N63" i="22"/>
  <c r="Q114" i="6"/>
  <c r="K63" i="22"/>
  <c r="P114" i="6" s="1"/>
  <c r="J63" i="22"/>
  <c r="H63" i="22"/>
  <c r="Q64" i="6" s="1"/>
  <c r="G63" i="22"/>
  <c r="P64" i="6" s="1"/>
  <c r="F63" i="22"/>
  <c r="D63" i="22"/>
  <c r="Q14" i="6" s="1"/>
  <c r="C63" i="22"/>
  <c r="P14" i="6" s="1"/>
  <c r="B63" i="22"/>
  <c r="P62" i="22"/>
  <c r="Q163" i="6" s="1"/>
  <c r="O62" i="22"/>
  <c r="P163" i="6" s="1"/>
  <c r="N62" i="22"/>
  <c r="L62" i="22"/>
  <c r="Q113" i="6" s="1"/>
  <c r="K62" i="22"/>
  <c r="P113" i="6" s="1"/>
  <c r="J62" i="22"/>
  <c r="H62" i="22"/>
  <c r="Q63" i="6" s="1"/>
  <c r="G62" i="22"/>
  <c r="P63" i="6" s="1"/>
  <c r="F62" i="22"/>
  <c r="D62" i="22"/>
  <c r="Q13" i="6" s="1"/>
  <c r="C62" i="22"/>
  <c r="P13" i="6" s="1"/>
  <c r="B62" i="22"/>
  <c r="P58" i="22"/>
  <c r="O58" i="22"/>
  <c r="N58" i="22"/>
  <c r="L58" i="22"/>
  <c r="K58" i="22"/>
  <c r="J58" i="22"/>
  <c r="H58" i="22"/>
  <c r="G58" i="22"/>
  <c r="F58" i="22"/>
  <c r="D58" i="22"/>
  <c r="C58" i="22"/>
  <c r="B58" i="22"/>
  <c r="P57" i="22"/>
  <c r="O57" i="22"/>
  <c r="N57" i="22"/>
  <c r="L57" i="22"/>
  <c r="K57" i="22"/>
  <c r="J57" i="22"/>
  <c r="H57" i="22"/>
  <c r="G57" i="22"/>
  <c r="F57" i="22"/>
  <c r="D57" i="22"/>
  <c r="C57" i="22"/>
  <c r="B57" i="22"/>
  <c r="P56" i="22"/>
  <c r="O56" i="22"/>
  <c r="N56" i="22"/>
  <c r="L56" i="22"/>
  <c r="K56" i="22"/>
  <c r="J56" i="22"/>
  <c r="H56" i="22"/>
  <c r="G56" i="22"/>
  <c r="F56" i="22"/>
  <c r="D56" i="22"/>
  <c r="C56" i="22"/>
  <c r="B56" i="22"/>
  <c r="P55" i="22"/>
  <c r="O55" i="22"/>
  <c r="N55" i="22"/>
  <c r="L55" i="22"/>
  <c r="K55" i="22"/>
  <c r="J55" i="22"/>
  <c r="H55" i="22"/>
  <c r="G55" i="22"/>
  <c r="F55" i="22"/>
  <c r="D55" i="22"/>
  <c r="C55" i="22"/>
  <c r="B55" i="22"/>
  <c r="P54" i="22"/>
  <c r="O54" i="22"/>
  <c r="N54" i="22"/>
  <c r="L54" i="22"/>
  <c r="K54" i="22"/>
  <c r="J54" i="22"/>
  <c r="H54" i="22"/>
  <c r="G54" i="22"/>
  <c r="F54" i="22"/>
  <c r="D54" i="22"/>
  <c r="C54" i="22"/>
  <c r="B54" i="22"/>
  <c r="P53" i="22"/>
  <c r="O53" i="22"/>
  <c r="N53" i="22"/>
  <c r="L53" i="22"/>
  <c r="K53" i="22"/>
  <c r="J53" i="22"/>
  <c r="H53" i="22"/>
  <c r="G53" i="22"/>
  <c r="F53" i="22"/>
  <c r="D53" i="22"/>
  <c r="C53" i="22"/>
  <c r="B53" i="22"/>
  <c r="P49" i="22"/>
  <c r="Q177" i="6" s="1"/>
  <c r="O49" i="22"/>
  <c r="P177" i="6" s="1"/>
  <c r="N49" i="22"/>
  <c r="L49" i="22"/>
  <c r="Q127" i="6" s="1"/>
  <c r="K49" i="22"/>
  <c r="P127" i="6" s="1"/>
  <c r="J49" i="22"/>
  <c r="H49" i="22"/>
  <c r="Q77" i="6" s="1"/>
  <c r="G49" i="22"/>
  <c r="P77" i="6" s="1"/>
  <c r="F49" i="22"/>
  <c r="D49" i="22"/>
  <c r="Q27" i="6" s="1"/>
  <c r="C49" i="22"/>
  <c r="P27" i="6" s="1"/>
  <c r="B49" i="22"/>
  <c r="P48" i="22"/>
  <c r="Q176" i="6" s="1"/>
  <c r="O48" i="22"/>
  <c r="P176" i="6" s="1"/>
  <c r="N48" i="22"/>
  <c r="L48" i="22"/>
  <c r="Q126" i="6" s="1"/>
  <c r="K48" i="22"/>
  <c r="P126" i="6" s="1"/>
  <c r="J48" i="22"/>
  <c r="H48" i="22"/>
  <c r="Q76" i="6" s="1"/>
  <c r="G48" i="22"/>
  <c r="P76" i="6" s="1"/>
  <c r="F48" i="22"/>
  <c r="D48" i="22"/>
  <c r="Q26" i="6" s="1"/>
  <c r="C48" i="22"/>
  <c r="P26" i="6" s="1"/>
  <c r="B48" i="22"/>
  <c r="P47" i="22"/>
  <c r="Q175" i="6" s="1"/>
  <c r="O47" i="22"/>
  <c r="P175" i="6" s="1"/>
  <c r="N47" i="22"/>
  <c r="L47" i="22"/>
  <c r="Q125" i="6" s="1"/>
  <c r="K47" i="22"/>
  <c r="P125" i="6" s="1"/>
  <c r="J47" i="22"/>
  <c r="H47" i="22"/>
  <c r="Q75" i="6" s="1"/>
  <c r="G47" i="22"/>
  <c r="P75" i="6" s="1"/>
  <c r="F47" i="22"/>
  <c r="D47" i="22"/>
  <c r="Q25" i="6" s="1"/>
  <c r="C47" i="22"/>
  <c r="P25" i="6" s="1"/>
  <c r="B47" i="22"/>
  <c r="P46" i="22"/>
  <c r="Q174" i="6" s="1"/>
  <c r="O46" i="22"/>
  <c r="P174" i="6" s="1"/>
  <c r="N46" i="22"/>
  <c r="L46" i="22"/>
  <c r="Q124" i="6" s="1"/>
  <c r="K46" i="22"/>
  <c r="P124" i="6" s="1"/>
  <c r="J46" i="22"/>
  <c r="H46" i="22"/>
  <c r="Q74" i="6" s="1"/>
  <c r="G46" i="22"/>
  <c r="P74" i="6" s="1"/>
  <c r="F46" i="22"/>
  <c r="D46" i="22"/>
  <c r="Q24" i="6" s="1"/>
  <c r="C46" i="22"/>
  <c r="P24" i="6" s="1"/>
  <c r="B46" i="22"/>
  <c r="P45" i="22"/>
  <c r="Q173" i="6" s="1"/>
  <c r="O45" i="22"/>
  <c r="P173" i="6" s="1"/>
  <c r="N45" i="22"/>
  <c r="L45" i="22"/>
  <c r="Q123" i="6" s="1"/>
  <c r="K45" i="22"/>
  <c r="P123" i="6" s="1"/>
  <c r="J45" i="22"/>
  <c r="H45" i="22"/>
  <c r="Q73" i="6" s="1"/>
  <c r="G45" i="22"/>
  <c r="P73" i="6" s="1"/>
  <c r="F45" i="22"/>
  <c r="D45" i="22"/>
  <c r="Q23" i="6" s="1"/>
  <c r="C45" i="22"/>
  <c r="P23" i="6" s="1"/>
  <c r="B45" i="22"/>
  <c r="P44" i="22"/>
  <c r="Q172" i="6" s="1"/>
  <c r="O44" i="22"/>
  <c r="P172" i="6" s="1"/>
  <c r="N44" i="22"/>
  <c r="L44" i="22"/>
  <c r="Q122" i="6" s="1"/>
  <c r="K44" i="22"/>
  <c r="P122" i="6" s="1"/>
  <c r="J44" i="22"/>
  <c r="H44" i="22"/>
  <c r="Q72" i="6" s="1"/>
  <c r="G44" i="22"/>
  <c r="P72" i="6" s="1"/>
  <c r="F44" i="22"/>
  <c r="D44" i="22"/>
  <c r="Q22" i="6" s="1"/>
  <c r="C44" i="22"/>
  <c r="P22" i="6" s="1"/>
  <c r="B44" i="22"/>
  <c r="P38" i="22"/>
  <c r="AK177" i="6" s="1"/>
  <c r="O38" i="22"/>
  <c r="AJ177" i="6" s="1"/>
  <c r="N38" i="22"/>
  <c r="L38" i="22"/>
  <c r="AK127" i="6" s="1"/>
  <c r="K38" i="22"/>
  <c r="AJ127" i="6" s="1"/>
  <c r="J38" i="22"/>
  <c r="H38" i="22"/>
  <c r="AK77" i="6" s="1"/>
  <c r="G38" i="22"/>
  <c r="AJ77" i="6" s="1"/>
  <c r="F38" i="22"/>
  <c r="D38" i="22"/>
  <c r="AK27" i="6" s="1"/>
  <c r="C38" i="22"/>
  <c r="AJ27" i="6" s="1"/>
  <c r="B38" i="22"/>
  <c r="AK176" i="6"/>
  <c r="O37" i="22"/>
  <c r="AJ176" i="6" s="1"/>
  <c r="N37" i="22"/>
  <c r="L37" i="22"/>
  <c r="AK126" i="6" s="1"/>
  <c r="K37" i="22"/>
  <c r="AJ126" i="6" s="1"/>
  <c r="J37" i="22"/>
  <c r="H37" i="22"/>
  <c r="G37" i="22"/>
  <c r="F37" i="22"/>
  <c r="AK26" i="6"/>
  <c r="C37" i="22"/>
  <c r="AJ26" i="6" s="1"/>
  <c r="B37" i="22"/>
  <c r="P36" i="22"/>
  <c r="O36" i="22"/>
  <c r="AJ175" i="6" s="1"/>
  <c r="N36" i="22"/>
  <c r="L36" i="22"/>
  <c r="AK125" i="6" s="1"/>
  <c r="K36" i="22"/>
  <c r="AJ125" i="6" s="1"/>
  <c r="J36" i="22"/>
  <c r="H36" i="22"/>
  <c r="AK75" i="6" s="1"/>
  <c r="G36" i="22"/>
  <c r="AJ75" i="6" s="1"/>
  <c r="F36" i="22"/>
  <c r="D36" i="22"/>
  <c r="AK25" i="6" s="1"/>
  <c r="C36" i="22"/>
  <c r="AJ25" i="6" s="1"/>
  <c r="B36" i="22"/>
  <c r="P35" i="22"/>
  <c r="AK174" i="6" s="1"/>
  <c r="O35" i="22"/>
  <c r="AJ174" i="6" s="1"/>
  <c r="N35" i="22"/>
  <c r="L35" i="22"/>
  <c r="AK124" i="6" s="1"/>
  <c r="K35" i="22"/>
  <c r="AJ124" i="6" s="1"/>
  <c r="J35" i="22"/>
  <c r="H35" i="22"/>
  <c r="AK74" i="6" s="1"/>
  <c r="G35" i="22"/>
  <c r="AJ74" i="6" s="1"/>
  <c r="F35" i="22"/>
  <c r="D35" i="22"/>
  <c r="AK24" i="6" s="1"/>
  <c r="C35" i="22"/>
  <c r="AJ24" i="6" s="1"/>
  <c r="B35" i="22"/>
  <c r="P34" i="22"/>
  <c r="AK173" i="6" s="1"/>
  <c r="O34" i="22"/>
  <c r="AJ173" i="6" s="1"/>
  <c r="N34" i="22"/>
  <c r="L34" i="22"/>
  <c r="AK123" i="6" s="1"/>
  <c r="K34" i="22"/>
  <c r="AJ123" i="6" s="1"/>
  <c r="J34" i="22"/>
  <c r="H34" i="22"/>
  <c r="AK73" i="6" s="1"/>
  <c r="G34" i="22"/>
  <c r="AJ73" i="6" s="1"/>
  <c r="F34" i="22"/>
  <c r="D34" i="22"/>
  <c r="AK23" i="6" s="1"/>
  <c r="C34" i="22"/>
  <c r="AJ23" i="6" s="1"/>
  <c r="B34" i="22"/>
  <c r="P33" i="22"/>
  <c r="AK172" i="6" s="1"/>
  <c r="O33" i="22"/>
  <c r="AJ172" i="6" s="1"/>
  <c r="N33" i="22"/>
  <c r="L33" i="22"/>
  <c r="AK122" i="6" s="1"/>
  <c r="K33" i="22"/>
  <c r="AJ122" i="6" s="1"/>
  <c r="J33" i="22"/>
  <c r="H33" i="22"/>
  <c r="AK72" i="6" s="1"/>
  <c r="G33" i="22"/>
  <c r="AJ72" i="6" s="1"/>
  <c r="F33" i="22"/>
  <c r="D33" i="22"/>
  <c r="AK22" i="6" s="1"/>
  <c r="C33" i="22"/>
  <c r="AJ22" i="6" s="1"/>
  <c r="B33" i="22"/>
  <c r="L28" i="22"/>
  <c r="Q27" i="5" s="1"/>
  <c r="K28" i="22"/>
  <c r="P27" i="5" s="1"/>
  <c r="J28" i="22"/>
  <c r="H28" i="22"/>
  <c r="Q18" i="5" s="1"/>
  <c r="G28" i="22"/>
  <c r="P18" i="5" s="1"/>
  <c r="F28" i="22"/>
  <c r="D28" i="22"/>
  <c r="Q9" i="5" s="1"/>
  <c r="C28" i="22"/>
  <c r="P9" i="5" s="1"/>
  <c r="B28" i="22"/>
  <c r="J27" i="22"/>
  <c r="F27" i="22"/>
  <c r="Q8" i="5"/>
  <c r="P8" i="5"/>
  <c r="B27" i="22"/>
  <c r="L26" i="22"/>
  <c r="Q25" i="5" s="1"/>
  <c r="K26" i="22"/>
  <c r="P25" i="5" s="1"/>
  <c r="J26" i="22"/>
  <c r="H26" i="22"/>
  <c r="Q16" i="5" s="1"/>
  <c r="G26" i="22"/>
  <c r="P16" i="5" s="1"/>
  <c r="F26" i="22"/>
  <c r="D26" i="22"/>
  <c r="Q7" i="5" s="1"/>
  <c r="C26" i="22"/>
  <c r="P7" i="5" s="1"/>
  <c r="B26" i="22"/>
  <c r="L25" i="22"/>
  <c r="Q24" i="5" s="1"/>
  <c r="K25" i="22"/>
  <c r="P24" i="5" s="1"/>
  <c r="J25" i="22"/>
  <c r="H25" i="22"/>
  <c r="Q15" i="5" s="1"/>
  <c r="G25" i="22"/>
  <c r="P15" i="5" s="1"/>
  <c r="F25" i="22"/>
  <c r="D25" i="22"/>
  <c r="Q6" i="5" s="1"/>
  <c r="C25" i="22"/>
  <c r="P6" i="5" s="1"/>
  <c r="B25" i="22"/>
  <c r="L24" i="22"/>
  <c r="Q23" i="5" s="1"/>
  <c r="K24" i="22"/>
  <c r="P23" i="5" s="1"/>
  <c r="J24" i="22"/>
  <c r="H24" i="22"/>
  <c r="Q14" i="5" s="1"/>
  <c r="G24" i="22"/>
  <c r="P14" i="5" s="1"/>
  <c r="F24" i="22"/>
  <c r="D24" i="22"/>
  <c r="Q5" i="5" s="1"/>
  <c r="C24" i="22"/>
  <c r="P5" i="5" s="1"/>
  <c r="B24" i="22"/>
  <c r="L23" i="22"/>
  <c r="Q22" i="5" s="1"/>
  <c r="K23" i="22"/>
  <c r="P22" i="5" s="1"/>
  <c r="J23" i="22"/>
  <c r="H23" i="22"/>
  <c r="Q13" i="5" s="1"/>
  <c r="G23" i="22"/>
  <c r="P13" i="5" s="1"/>
  <c r="F23" i="22"/>
  <c r="D23" i="22"/>
  <c r="Q4" i="5" s="1"/>
  <c r="C23" i="22"/>
  <c r="P4" i="5" s="1"/>
  <c r="B23" i="22"/>
  <c r="M19" i="22"/>
  <c r="Q18" i="4"/>
  <c r="J19" i="22"/>
  <c r="Q9" i="4" s="1"/>
  <c r="I19" i="22"/>
  <c r="F19" i="22"/>
  <c r="D19" i="22"/>
  <c r="P18" i="4" s="1"/>
  <c r="C19" i="22"/>
  <c r="P9" i="4" s="1"/>
  <c r="B19" i="22"/>
  <c r="M18" i="22"/>
  <c r="Q17" i="4"/>
  <c r="J18" i="22"/>
  <c r="Q8" i="4" s="1"/>
  <c r="I18" i="22"/>
  <c r="F18" i="22"/>
  <c r="D18" i="22"/>
  <c r="P17" i="4" s="1"/>
  <c r="C100" i="4" s="1"/>
  <c r="D100" i="4" s="1"/>
  <c r="C18" i="22"/>
  <c r="P8" i="4" s="1"/>
  <c r="B18" i="22"/>
  <c r="M17" i="22"/>
  <c r="Q16" i="4"/>
  <c r="J17" i="22"/>
  <c r="Q7" i="4" s="1"/>
  <c r="I17" i="22"/>
  <c r="F17" i="22"/>
  <c r="D17" i="22"/>
  <c r="P16" i="4" s="1"/>
  <c r="C17" i="22"/>
  <c r="P7" i="4" s="1"/>
  <c r="B17" i="22"/>
  <c r="M16" i="22"/>
  <c r="Q15" i="4"/>
  <c r="J16" i="22"/>
  <c r="Q6" i="4" s="1"/>
  <c r="I16" i="22"/>
  <c r="F16" i="22"/>
  <c r="D16" i="22"/>
  <c r="P15" i="4" s="1"/>
  <c r="C16" i="22"/>
  <c r="P6" i="4" s="1"/>
  <c r="B16" i="22"/>
  <c r="M15" i="22"/>
  <c r="Q14" i="4"/>
  <c r="J15" i="22"/>
  <c r="Q5" i="4" s="1"/>
  <c r="I15" i="22"/>
  <c r="F15" i="22"/>
  <c r="D15" i="22"/>
  <c r="P14" i="4" s="1"/>
  <c r="C15" i="22"/>
  <c r="P5" i="4" s="1"/>
  <c r="B15" i="22"/>
  <c r="M14" i="22"/>
  <c r="Q13" i="4"/>
  <c r="J14" i="22"/>
  <c r="Q4" i="4" s="1"/>
  <c r="I14" i="22"/>
  <c r="F14" i="22"/>
  <c r="D14" i="22"/>
  <c r="P13" i="4" s="1"/>
  <c r="C14" i="22"/>
  <c r="P4" i="4" s="1"/>
  <c r="B14" i="22"/>
  <c r="K10" i="22"/>
  <c r="I10" i="22"/>
  <c r="H10" i="22"/>
  <c r="G10" i="22"/>
  <c r="Q10" i="3" s="1"/>
  <c r="F10" i="22"/>
  <c r="E10" i="22"/>
  <c r="D10" i="22"/>
  <c r="C10" i="22"/>
  <c r="B10" i="22"/>
  <c r="K9" i="22"/>
  <c r="I9" i="22"/>
  <c r="H9" i="22"/>
  <c r="G9" i="22"/>
  <c r="F9" i="22"/>
  <c r="E9" i="22"/>
  <c r="D9" i="22"/>
  <c r="C9" i="22"/>
  <c r="B9" i="22"/>
  <c r="K8" i="22"/>
  <c r="I8" i="22"/>
  <c r="H8" i="22"/>
  <c r="G8" i="22"/>
  <c r="F8" i="22"/>
  <c r="E8" i="22"/>
  <c r="D8" i="22"/>
  <c r="C8" i="22"/>
  <c r="B8" i="22"/>
  <c r="K7" i="22"/>
  <c r="I7" i="22"/>
  <c r="H7" i="22"/>
  <c r="G7" i="22"/>
  <c r="M7" i="22" s="1"/>
  <c r="F7" i="22"/>
  <c r="E7" i="22"/>
  <c r="D7" i="22"/>
  <c r="C7" i="22"/>
  <c r="B7" i="22"/>
  <c r="K6" i="22"/>
  <c r="I6" i="22"/>
  <c r="H6" i="22"/>
  <c r="G6" i="22"/>
  <c r="F6" i="22"/>
  <c r="E6" i="22"/>
  <c r="D6" i="22"/>
  <c r="C6" i="22"/>
  <c r="B6" i="22"/>
  <c r="K5" i="22"/>
  <c r="I5" i="22"/>
  <c r="H5" i="22"/>
  <c r="G5" i="22"/>
  <c r="F5" i="22"/>
  <c r="E5" i="22"/>
  <c r="D5" i="22"/>
  <c r="C5" i="22"/>
  <c r="B5" i="22"/>
  <c r="C37" i="4" l="1"/>
  <c r="D37" i="4" s="1"/>
  <c r="M8" i="22"/>
  <c r="P7" i="3"/>
  <c r="L8" i="22"/>
  <c r="M6" i="22"/>
  <c r="P10" i="3"/>
  <c r="C69" i="4"/>
  <c r="D69" i="4" s="1"/>
  <c r="C101" i="4"/>
  <c r="D101" i="4" s="1"/>
  <c r="C36" i="4"/>
  <c r="D36" i="4" s="1"/>
  <c r="C68" i="4"/>
  <c r="D68" i="4" s="1"/>
  <c r="L6" i="22"/>
  <c r="Q7" i="3"/>
  <c r="L7" i="22"/>
  <c r="P8" i="3"/>
  <c r="Q8" i="3"/>
  <c r="C53" i="4"/>
  <c r="D53" i="4" s="1"/>
  <c r="C85" i="4"/>
  <c r="D85" i="4" s="1"/>
  <c r="C117" i="4"/>
  <c r="D117" i="4" s="1"/>
  <c r="C52" i="4"/>
  <c r="D52" i="4" s="1"/>
  <c r="C84" i="4"/>
  <c r="D84" i="4" s="1"/>
  <c r="C116" i="4"/>
  <c r="D116" i="4" s="1"/>
  <c r="P6" i="3"/>
  <c r="L10" i="22"/>
  <c r="M10" i="22"/>
  <c r="Q6" i="3"/>
  <c r="AO74" i="20"/>
  <c r="AF53" i="21"/>
  <c r="O154" i="6" s="1"/>
  <c r="AF58" i="21"/>
  <c r="O159" i="6" s="1"/>
  <c r="AF57" i="21"/>
  <c r="O158" i="6" s="1"/>
  <c r="AF56" i="21"/>
  <c r="O157" i="6" s="1"/>
  <c r="AF55" i="21"/>
  <c r="O156" i="6" s="1"/>
  <c r="AF54" i="21"/>
  <c r="O155" i="6" s="1"/>
  <c r="AE58" i="21"/>
  <c r="N159" i="6" s="1"/>
  <c r="AE57" i="21"/>
  <c r="N158" i="6" s="1"/>
  <c r="AE56" i="21"/>
  <c r="N157" i="6" s="1"/>
  <c r="AE55" i="21"/>
  <c r="N156" i="6" s="1"/>
  <c r="AE54" i="21"/>
  <c r="N155" i="6" s="1"/>
  <c r="AE53" i="21"/>
  <c r="N154" i="6" s="1"/>
  <c r="AA58" i="21"/>
  <c r="O109" i="6" s="1"/>
  <c r="AA57" i="21"/>
  <c r="O108" i="6" s="1"/>
  <c r="AA56" i="21"/>
  <c r="O107" i="6" s="1"/>
  <c r="AA55" i="21"/>
  <c r="O106" i="6" s="1"/>
  <c r="AA54" i="21"/>
  <c r="O105" i="6" s="1"/>
  <c r="AA53" i="21"/>
  <c r="O104" i="6" s="1"/>
  <c r="Z58" i="21"/>
  <c r="N109" i="6" s="1"/>
  <c r="Z57" i="21"/>
  <c r="N108" i="6" s="1"/>
  <c r="Z56" i="21"/>
  <c r="N107" i="6" s="1"/>
  <c r="Z55" i="21"/>
  <c r="N106" i="6" s="1"/>
  <c r="Z54" i="21"/>
  <c r="N105" i="6" s="1"/>
  <c r="Z53" i="21"/>
  <c r="N104" i="6" s="1"/>
  <c r="V58" i="21"/>
  <c r="O59" i="6" s="1"/>
  <c r="V57" i="21"/>
  <c r="O58" i="6" s="1"/>
  <c r="V56" i="21"/>
  <c r="O57" i="6" s="1"/>
  <c r="V55" i="21"/>
  <c r="O56" i="6" s="1"/>
  <c r="V54" i="21"/>
  <c r="O55" i="6" s="1"/>
  <c r="V53" i="21"/>
  <c r="O54" i="6" s="1"/>
  <c r="U58" i="21"/>
  <c r="N59" i="6" s="1"/>
  <c r="U57" i="21"/>
  <c r="N58" i="6" s="1"/>
  <c r="U56" i="21"/>
  <c r="N57" i="6" s="1"/>
  <c r="U55" i="21"/>
  <c r="N56" i="6" s="1"/>
  <c r="U54" i="21"/>
  <c r="N55" i="6" s="1"/>
  <c r="U53" i="21"/>
  <c r="N54" i="6" s="1"/>
  <c r="Q28" i="21" l="1"/>
  <c r="O9" i="6" s="1"/>
  <c r="Q27" i="21"/>
  <c r="O8" i="6" s="1"/>
  <c r="Q26" i="21"/>
  <c r="O7" i="6" s="1"/>
  <c r="Q25" i="21"/>
  <c r="O6" i="6" s="1"/>
  <c r="Q24" i="21"/>
  <c r="O5" i="6" s="1"/>
  <c r="Q23" i="21"/>
  <c r="O4" i="6" s="1"/>
  <c r="P28" i="21"/>
  <c r="N9" i="6" s="1"/>
  <c r="P27" i="21"/>
  <c r="N8" i="6" s="1"/>
  <c r="P26" i="21"/>
  <c r="N7" i="6" s="1"/>
  <c r="P25" i="21"/>
  <c r="N6" i="6" s="1"/>
  <c r="P24" i="21"/>
  <c r="N5" i="6" s="1"/>
  <c r="P23" i="21"/>
  <c r="N4" i="6" s="1"/>
  <c r="C53" i="21"/>
  <c r="C44" i="21"/>
  <c r="N22" i="6" s="1"/>
  <c r="O5" i="3"/>
  <c r="N5" i="3"/>
  <c r="U27" i="6"/>
  <c r="U26" i="6"/>
  <c r="U25" i="6"/>
  <c r="U24" i="6"/>
  <c r="U23" i="6"/>
  <c r="U22" i="6"/>
  <c r="W73" i="21" l="1"/>
  <c r="W74" i="21"/>
  <c r="W75" i="21"/>
  <c r="W76" i="21"/>
  <c r="L67" i="21"/>
  <c r="W77" i="21" l="1"/>
  <c r="M182" i="8" l="1"/>
  <c r="M183" i="8"/>
  <c r="M184" i="8"/>
  <c r="M185" i="8"/>
  <c r="M186" i="8"/>
  <c r="AZ88" i="21"/>
  <c r="O237" i="8" s="1"/>
  <c r="AY88" i="21"/>
  <c r="O228" i="8" s="1"/>
  <c r="AX88" i="21"/>
  <c r="O219" i="8" s="1"/>
  <c r="AW88" i="21"/>
  <c r="O246" i="8" s="1"/>
  <c r="AU88" i="21"/>
  <c r="AT88" i="21"/>
  <c r="N237" i="8" s="1"/>
  <c r="AS88" i="21"/>
  <c r="N228" i="8" s="1"/>
  <c r="AR88" i="21"/>
  <c r="N219" i="8" s="1"/>
  <c r="AQ88" i="21"/>
  <c r="N246" i="8" s="1"/>
  <c r="AP88" i="21"/>
  <c r="AO88" i="21"/>
  <c r="AM88" i="21"/>
  <c r="O168" i="8" s="1"/>
  <c r="AL88" i="21"/>
  <c r="O159" i="8" s="1"/>
  <c r="AK88" i="21"/>
  <c r="O150" i="8" s="1"/>
  <c r="O186" i="8" s="1"/>
  <c r="AJ88" i="21"/>
  <c r="O177" i="8" s="1"/>
  <c r="AI88" i="21"/>
  <c r="AH88" i="21"/>
  <c r="AG88" i="21"/>
  <c r="N168" i="8" s="1"/>
  <c r="AF88" i="21"/>
  <c r="N159" i="8" s="1"/>
  <c r="AE88" i="21"/>
  <c r="N150" i="8" s="1"/>
  <c r="N186" i="8" s="1"/>
  <c r="AD88" i="21"/>
  <c r="N177" i="8" s="1"/>
  <c r="AC88" i="21"/>
  <c r="AB88" i="21"/>
  <c r="Z88" i="21"/>
  <c r="Y88" i="21"/>
  <c r="X88" i="21"/>
  <c r="W88" i="21"/>
  <c r="O107" i="8" s="1"/>
  <c r="V88" i="21"/>
  <c r="U88" i="21"/>
  <c r="T88" i="21"/>
  <c r="S88" i="21"/>
  <c r="R88" i="21"/>
  <c r="Q88" i="21"/>
  <c r="N107" i="8" s="1"/>
  <c r="P88" i="21"/>
  <c r="O88" i="21"/>
  <c r="M88" i="21"/>
  <c r="L88" i="21"/>
  <c r="K88" i="21"/>
  <c r="J88" i="21"/>
  <c r="O37" i="8" s="1"/>
  <c r="I88" i="21"/>
  <c r="H88" i="21"/>
  <c r="G88" i="21"/>
  <c r="F88" i="21"/>
  <c r="E88" i="21"/>
  <c r="D88" i="21"/>
  <c r="N37" i="8" s="1"/>
  <c r="C88" i="21"/>
  <c r="B88" i="21"/>
  <c r="O236" i="8"/>
  <c r="O227" i="8"/>
  <c r="O218" i="8"/>
  <c r="O245" i="8"/>
  <c r="AU87" i="21"/>
  <c r="AT87" i="21"/>
  <c r="N236" i="8" s="1"/>
  <c r="AS87" i="21"/>
  <c r="N227" i="8" s="1"/>
  <c r="AR87" i="21"/>
  <c r="N218" i="8" s="1"/>
  <c r="AQ87" i="21"/>
  <c r="N245" i="8" s="1"/>
  <c r="AP87" i="21"/>
  <c r="AO87" i="21"/>
  <c r="O166" i="8"/>
  <c r="O158" i="8"/>
  <c r="O149" i="8"/>
  <c r="O185" i="8" s="1"/>
  <c r="O176" i="8"/>
  <c r="AI87" i="21"/>
  <c r="AH87" i="21"/>
  <c r="AG87" i="21"/>
  <c r="N167" i="8" s="1"/>
  <c r="AF87" i="21"/>
  <c r="N158" i="8" s="1"/>
  <c r="AE87" i="21"/>
  <c r="N149" i="8" s="1"/>
  <c r="N185" i="8" s="1"/>
  <c r="AD87" i="21"/>
  <c r="N176" i="8" s="1"/>
  <c r="AC87" i="21"/>
  <c r="AB87" i="21"/>
  <c r="Z87" i="21"/>
  <c r="Y87" i="21"/>
  <c r="X87" i="21"/>
  <c r="W87" i="21"/>
  <c r="O106" i="8" s="1"/>
  <c r="V87" i="21"/>
  <c r="U87" i="21"/>
  <c r="T87" i="21"/>
  <c r="S87" i="21"/>
  <c r="R87" i="21"/>
  <c r="Q87" i="21"/>
  <c r="N106" i="8" s="1"/>
  <c r="P87" i="21"/>
  <c r="O87" i="21"/>
  <c r="M87" i="21"/>
  <c r="L87" i="21"/>
  <c r="K87" i="21"/>
  <c r="J87" i="21"/>
  <c r="O36" i="8" s="1"/>
  <c r="I87" i="21"/>
  <c r="H87" i="21"/>
  <c r="G87" i="21"/>
  <c r="F87" i="21"/>
  <c r="E87" i="21"/>
  <c r="D87" i="21"/>
  <c r="N36" i="8" s="1"/>
  <c r="C87" i="21"/>
  <c r="B87" i="21"/>
  <c r="O235" i="8"/>
  <c r="O226" i="8"/>
  <c r="O217" i="8"/>
  <c r="O244" i="8"/>
  <c r="AU86" i="21"/>
  <c r="AT86" i="21"/>
  <c r="N235" i="8" s="1"/>
  <c r="AS86" i="21"/>
  <c r="N226" i="8" s="1"/>
  <c r="AR86" i="21"/>
  <c r="N217" i="8" s="1"/>
  <c r="AQ86" i="21"/>
  <c r="N244" i="8" s="1"/>
  <c r="AP86" i="21"/>
  <c r="AO86" i="21"/>
  <c r="AM87" i="21"/>
  <c r="O167" i="8" s="1"/>
  <c r="O157" i="8"/>
  <c r="O148" i="8"/>
  <c r="O184" i="8" s="1"/>
  <c r="O175" i="8"/>
  <c r="AI86" i="21"/>
  <c r="AH86" i="21"/>
  <c r="AF86" i="21"/>
  <c r="N157" i="8" s="1"/>
  <c r="AE86" i="21"/>
  <c r="N148" i="8" s="1"/>
  <c r="N184" i="8" s="1"/>
  <c r="AD86" i="21"/>
  <c r="N175" i="8" s="1"/>
  <c r="AC86" i="21"/>
  <c r="AB86" i="21"/>
  <c r="Z86" i="21"/>
  <c r="Y86" i="21"/>
  <c r="X86" i="21"/>
  <c r="W86" i="21"/>
  <c r="O105" i="8" s="1"/>
  <c r="V86" i="21"/>
  <c r="U86" i="21"/>
  <c r="T86" i="21"/>
  <c r="S86" i="21"/>
  <c r="R86" i="21"/>
  <c r="Q86" i="21"/>
  <c r="N105" i="8" s="1"/>
  <c r="P86" i="21"/>
  <c r="O86" i="21"/>
  <c r="M86" i="21"/>
  <c r="L86" i="21"/>
  <c r="K86" i="21"/>
  <c r="J86" i="21"/>
  <c r="O35" i="8" s="1"/>
  <c r="I86" i="21"/>
  <c r="H86" i="21"/>
  <c r="G86" i="21"/>
  <c r="F86" i="21"/>
  <c r="E86" i="21"/>
  <c r="D86" i="21"/>
  <c r="N35" i="8" s="1"/>
  <c r="C86" i="21"/>
  <c r="B86" i="21"/>
  <c r="AZ85" i="21"/>
  <c r="O234" i="8" s="1"/>
  <c r="O225" i="8"/>
  <c r="AX85" i="21"/>
  <c r="O216" i="8" s="1"/>
  <c r="O243" i="8"/>
  <c r="AV85" i="21"/>
  <c r="AU85" i="21"/>
  <c r="AT85" i="21"/>
  <c r="N234" i="8" s="1"/>
  <c r="AS85" i="21"/>
  <c r="N225" i="8" s="1"/>
  <c r="AR85" i="21"/>
  <c r="N216" i="8" s="1"/>
  <c r="AQ85" i="21"/>
  <c r="N243" i="8" s="1"/>
  <c r="AP85" i="21"/>
  <c r="AO85" i="21"/>
  <c r="AM85" i="21"/>
  <c r="O165" i="8" s="1"/>
  <c r="AL85" i="21"/>
  <c r="O156" i="8" s="1"/>
  <c r="AK85" i="21"/>
  <c r="O147" i="8" s="1"/>
  <c r="O183" i="8" s="1"/>
  <c r="AJ85" i="21"/>
  <c r="O174" i="8" s="1"/>
  <c r="AI85" i="21"/>
  <c r="AH85" i="21"/>
  <c r="AG85" i="21"/>
  <c r="N165" i="8" s="1"/>
  <c r="AE85" i="21"/>
  <c r="N147" i="8" s="1"/>
  <c r="N183" i="8" s="1"/>
  <c r="AD85" i="21"/>
  <c r="N174" i="8" s="1"/>
  <c r="AC85" i="21"/>
  <c r="AB85" i="21"/>
  <c r="Z85" i="21"/>
  <c r="Y85" i="21"/>
  <c r="X85" i="21"/>
  <c r="W85" i="21"/>
  <c r="O104" i="8" s="1"/>
  <c r="V85" i="21"/>
  <c r="U85" i="21"/>
  <c r="T85" i="21"/>
  <c r="S85" i="21"/>
  <c r="R85" i="21"/>
  <c r="Q85" i="21"/>
  <c r="N104" i="8" s="1"/>
  <c r="P85" i="21"/>
  <c r="O85" i="21"/>
  <c r="M85" i="21"/>
  <c r="L85" i="21"/>
  <c r="K85" i="21"/>
  <c r="J85" i="21"/>
  <c r="O34" i="8" s="1"/>
  <c r="I85" i="21"/>
  <c r="H85" i="21"/>
  <c r="G85" i="21"/>
  <c r="F85" i="21"/>
  <c r="E85" i="21"/>
  <c r="D85" i="21"/>
  <c r="N34" i="8" s="1"/>
  <c r="C85" i="21"/>
  <c r="B85" i="21"/>
  <c r="O233" i="8"/>
  <c r="O224" i="8"/>
  <c r="O215" i="8"/>
  <c r="O242" i="8"/>
  <c r="AU84" i="21"/>
  <c r="AT84" i="21"/>
  <c r="N233" i="8" s="1"/>
  <c r="AS84" i="21"/>
  <c r="N224" i="8" s="1"/>
  <c r="AR84" i="21"/>
  <c r="N215" i="8" s="1"/>
  <c r="AQ84" i="21"/>
  <c r="N242" i="8" s="1"/>
  <c r="AP84" i="21"/>
  <c r="AO84" i="21"/>
  <c r="O163" i="8"/>
  <c r="O154" i="8"/>
  <c r="AK83" i="21"/>
  <c r="O173" i="8"/>
  <c r="AI84" i="21"/>
  <c r="AH84" i="21"/>
  <c r="AG84" i="21"/>
  <c r="N164" i="8" s="1"/>
  <c r="AF84" i="21"/>
  <c r="N155" i="8" s="1"/>
  <c r="AE84" i="21"/>
  <c r="N146" i="8" s="1"/>
  <c r="N182" i="8" s="1"/>
  <c r="AD84" i="21"/>
  <c r="N173" i="8" s="1"/>
  <c r="AC84" i="21"/>
  <c r="AB84" i="21"/>
  <c r="Z84" i="21"/>
  <c r="Y84" i="21"/>
  <c r="X84" i="21"/>
  <c r="W84" i="21"/>
  <c r="O103" i="8" s="1"/>
  <c r="V84" i="21"/>
  <c r="U84" i="21"/>
  <c r="T84" i="21"/>
  <c r="S84" i="21"/>
  <c r="R84" i="21"/>
  <c r="Q84" i="21"/>
  <c r="N103" i="8" s="1"/>
  <c r="P84" i="21"/>
  <c r="O84" i="21"/>
  <c r="M84" i="21"/>
  <c r="L84" i="21"/>
  <c r="K84" i="21"/>
  <c r="J84" i="21"/>
  <c r="O33" i="8" s="1"/>
  <c r="I84" i="21"/>
  <c r="H84" i="21"/>
  <c r="G84" i="21"/>
  <c r="F84" i="21"/>
  <c r="E84" i="21"/>
  <c r="D84" i="21"/>
  <c r="N33" i="8" s="1"/>
  <c r="C84" i="21"/>
  <c r="B84" i="21"/>
  <c r="O232" i="8"/>
  <c r="O223" i="8"/>
  <c r="O214" i="8"/>
  <c r="O241" i="8"/>
  <c r="AU83" i="21"/>
  <c r="AT83" i="21"/>
  <c r="N232" i="8" s="1"/>
  <c r="AS83" i="21"/>
  <c r="N223" i="8" s="1"/>
  <c r="AR83" i="21"/>
  <c r="N214" i="8" s="1"/>
  <c r="AQ83" i="21"/>
  <c r="N241" i="8" s="1"/>
  <c r="AP83" i="21"/>
  <c r="AO83" i="21"/>
  <c r="AM84" i="21"/>
  <c r="O164" i="8" s="1"/>
  <c r="AL84" i="21"/>
  <c r="O155" i="8" s="1"/>
  <c r="AK84" i="21"/>
  <c r="O172" i="8"/>
  <c r="AI83" i="21"/>
  <c r="AH83" i="21"/>
  <c r="AG83" i="21"/>
  <c r="N163" i="8" s="1"/>
  <c r="AF83" i="21"/>
  <c r="N154" i="8" s="1"/>
  <c r="AE83" i="21"/>
  <c r="N145" i="8" s="1"/>
  <c r="N181" i="8" s="1"/>
  <c r="AD83" i="21"/>
  <c r="N172" i="8" s="1"/>
  <c r="AC83" i="21"/>
  <c r="AB83" i="21"/>
  <c r="Z83" i="21"/>
  <c r="Y83" i="21"/>
  <c r="X83" i="21"/>
  <c r="W83" i="21"/>
  <c r="O102" i="8" s="1"/>
  <c r="V83" i="21"/>
  <c r="U83" i="21"/>
  <c r="T83" i="21"/>
  <c r="S83" i="21"/>
  <c r="R83" i="21"/>
  <c r="Q83" i="21"/>
  <c r="N102" i="8" s="1"/>
  <c r="P83" i="21"/>
  <c r="O83" i="21"/>
  <c r="M83" i="21"/>
  <c r="L83" i="21"/>
  <c r="K83" i="21"/>
  <c r="J83" i="21"/>
  <c r="O32" i="8" s="1"/>
  <c r="I83" i="21"/>
  <c r="H83" i="21"/>
  <c r="G83" i="21"/>
  <c r="F83" i="21"/>
  <c r="E83" i="21"/>
  <c r="D83" i="21"/>
  <c r="N32" i="8" s="1"/>
  <c r="C83" i="21"/>
  <c r="B83" i="21"/>
  <c r="AA77" i="21"/>
  <c r="O149" i="7" s="1"/>
  <c r="AW158" i="7" s="1"/>
  <c r="Z77" i="21"/>
  <c r="O140" i="7" s="1"/>
  <c r="AF158" i="7" s="1"/>
  <c r="Y77" i="21"/>
  <c r="O131" i="7" s="1"/>
  <c r="O158" i="7" s="1"/>
  <c r="X77" i="21"/>
  <c r="N149" i="7"/>
  <c r="AV158" i="7" s="1"/>
  <c r="V77" i="21"/>
  <c r="N140" i="7" s="1"/>
  <c r="AE158" i="7" s="1"/>
  <c r="U77" i="21"/>
  <c r="N131" i="7" s="1"/>
  <c r="N158" i="7" s="1"/>
  <c r="T77" i="21"/>
  <c r="R77" i="21"/>
  <c r="O89" i="7" s="1"/>
  <c r="AW98" i="7" s="1"/>
  <c r="Q77" i="21"/>
  <c r="O80" i="7" s="1"/>
  <c r="AF98" i="7" s="1"/>
  <c r="P77" i="21"/>
  <c r="O71" i="7" s="1"/>
  <c r="O98" i="7" s="1"/>
  <c r="O77" i="21"/>
  <c r="N77" i="21"/>
  <c r="N89" i="7" s="1"/>
  <c r="AV98" i="7" s="1"/>
  <c r="M77" i="21"/>
  <c r="N80" i="7" s="1"/>
  <c r="AE98" i="7" s="1"/>
  <c r="L77" i="21"/>
  <c r="N71" i="7" s="1"/>
  <c r="N98" i="7" s="1"/>
  <c r="K77" i="21"/>
  <c r="I77" i="21"/>
  <c r="O28" i="7" s="1"/>
  <c r="AW38" i="7" s="1"/>
  <c r="H77" i="21"/>
  <c r="O19" i="7" s="1"/>
  <c r="AF38" i="7" s="1"/>
  <c r="G77" i="21"/>
  <c r="O10" i="7" s="1"/>
  <c r="O38" i="7" s="1"/>
  <c r="F77" i="21"/>
  <c r="E77" i="21"/>
  <c r="N28" i="7" s="1"/>
  <c r="AV38" i="7" s="1"/>
  <c r="D77" i="21"/>
  <c r="N19" i="7" s="1"/>
  <c r="AE38" i="7" s="1"/>
  <c r="C77" i="21"/>
  <c r="N10" i="7" s="1"/>
  <c r="N38" i="7" s="1"/>
  <c r="B77" i="21"/>
  <c r="AA76" i="21"/>
  <c r="O148" i="7" s="1"/>
  <c r="AW157" i="7" s="1"/>
  <c r="Z76" i="21"/>
  <c r="O139" i="7" s="1"/>
  <c r="AF157" i="7" s="1"/>
  <c r="Y76" i="21"/>
  <c r="O130" i="7" s="1"/>
  <c r="O157" i="7" s="1"/>
  <c r="X76" i="21"/>
  <c r="N148" i="7"/>
  <c r="AV157" i="7" s="1"/>
  <c r="V76" i="21"/>
  <c r="N139" i="7" s="1"/>
  <c r="AE157" i="7" s="1"/>
  <c r="U76" i="21"/>
  <c r="N130" i="7" s="1"/>
  <c r="N157" i="7" s="1"/>
  <c r="T76" i="21"/>
  <c r="R76" i="21"/>
  <c r="O88" i="7" s="1"/>
  <c r="AW97" i="7" s="1"/>
  <c r="Q76" i="21"/>
  <c r="O79" i="7" s="1"/>
  <c r="AF97" i="7" s="1"/>
  <c r="P76" i="21"/>
  <c r="O70" i="7" s="1"/>
  <c r="O97" i="7" s="1"/>
  <c r="O76" i="21"/>
  <c r="N76" i="21"/>
  <c r="N88" i="7" s="1"/>
  <c r="AV97" i="7" s="1"/>
  <c r="M76" i="21"/>
  <c r="N79" i="7" s="1"/>
  <c r="AE97" i="7" s="1"/>
  <c r="L76" i="21"/>
  <c r="N70" i="7" s="1"/>
  <c r="N97" i="7" s="1"/>
  <c r="K76" i="21"/>
  <c r="I76" i="21"/>
  <c r="O27" i="7" s="1"/>
  <c r="AW37" i="7" s="1"/>
  <c r="H76" i="21"/>
  <c r="O18" i="7" s="1"/>
  <c r="AF37" i="7" s="1"/>
  <c r="G76" i="21"/>
  <c r="O9" i="7" s="1"/>
  <c r="O37" i="7" s="1"/>
  <c r="F76" i="21"/>
  <c r="E76" i="21"/>
  <c r="N27" i="7" s="1"/>
  <c r="AV37" i="7" s="1"/>
  <c r="D76" i="21"/>
  <c r="N18" i="7" s="1"/>
  <c r="AE37" i="7" s="1"/>
  <c r="C76" i="21"/>
  <c r="N9" i="7" s="1"/>
  <c r="N37" i="7" s="1"/>
  <c r="B76" i="21"/>
  <c r="AA75" i="21"/>
  <c r="O147" i="7" s="1"/>
  <c r="AW156" i="7" s="1"/>
  <c r="Z75" i="21"/>
  <c r="O138" i="7" s="1"/>
  <c r="AF156" i="7" s="1"/>
  <c r="Y75" i="21"/>
  <c r="O129" i="7" s="1"/>
  <c r="O156" i="7" s="1"/>
  <c r="X75" i="21"/>
  <c r="N147" i="7"/>
  <c r="AV156" i="7" s="1"/>
  <c r="V75" i="21"/>
  <c r="N138" i="7" s="1"/>
  <c r="AE156" i="7" s="1"/>
  <c r="U75" i="21"/>
  <c r="N129" i="7" s="1"/>
  <c r="N156" i="7" s="1"/>
  <c r="T75" i="21"/>
  <c r="R75" i="21"/>
  <c r="O87" i="7" s="1"/>
  <c r="AW96" i="7" s="1"/>
  <c r="Q75" i="21"/>
  <c r="O78" i="7" s="1"/>
  <c r="AF96" i="7" s="1"/>
  <c r="P75" i="21"/>
  <c r="O69" i="7" s="1"/>
  <c r="O96" i="7" s="1"/>
  <c r="O75" i="21"/>
  <c r="N75" i="21"/>
  <c r="N87" i="7" s="1"/>
  <c r="AV96" i="7" s="1"/>
  <c r="M75" i="21"/>
  <c r="N78" i="7" s="1"/>
  <c r="AE96" i="7" s="1"/>
  <c r="L75" i="21"/>
  <c r="N69" i="7" s="1"/>
  <c r="N96" i="7" s="1"/>
  <c r="K75" i="21"/>
  <c r="I75" i="21"/>
  <c r="O26" i="7" s="1"/>
  <c r="AW36" i="7" s="1"/>
  <c r="H75" i="21"/>
  <c r="O17" i="7" s="1"/>
  <c r="AF36" i="7" s="1"/>
  <c r="G75" i="21"/>
  <c r="O8" i="7" s="1"/>
  <c r="O36" i="7" s="1"/>
  <c r="F75" i="21"/>
  <c r="E75" i="21"/>
  <c r="N26" i="7" s="1"/>
  <c r="AV36" i="7" s="1"/>
  <c r="D75" i="21"/>
  <c r="N17" i="7" s="1"/>
  <c r="AE36" i="7" s="1"/>
  <c r="C75" i="21"/>
  <c r="N8" i="7" s="1"/>
  <c r="N36" i="7" s="1"/>
  <c r="B75" i="21"/>
  <c r="AA74" i="21"/>
  <c r="O146" i="7" s="1"/>
  <c r="AW155" i="7" s="1"/>
  <c r="Z74" i="21"/>
  <c r="O137" i="7" s="1"/>
  <c r="AF155" i="7" s="1"/>
  <c r="Y74" i="21"/>
  <c r="O128" i="7" s="1"/>
  <c r="O155" i="7" s="1"/>
  <c r="X74" i="21"/>
  <c r="N146" i="7"/>
  <c r="AV155" i="7" s="1"/>
  <c r="V74" i="21"/>
  <c r="N137" i="7" s="1"/>
  <c r="AE155" i="7" s="1"/>
  <c r="U74" i="21"/>
  <c r="N128" i="7" s="1"/>
  <c r="N155" i="7" s="1"/>
  <c r="T74" i="21"/>
  <c r="R74" i="21"/>
  <c r="O86" i="7" s="1"/>
  <c r="AW95" i="7" s="1"/>
  <c r="Q74" i="21"/>
  <c r="O77" i="7" s="1"/>
  <c r="AF95" i="7" s="1"/>
  <c r="P74" i="21"/>
  <c r="O68" i="7" s="1"/>
  <c r="O95" i="7" s="1"/>
  <c r="O74" i="21"/>
  <c r="N74" i="21"/>
  <c r="N86" i="7" s="1"/>
  <c r="AV95" i="7" s="1"/>
  <c r="M74" i="21"/>
  <c r="N77" i="7" s="1"/>
  <c r="AE95" i="7" s="1"/>
  <c r="L74" i="21"/>
  <c r="N68" i="7" s="1"/>
  <c r="N95" i="7" s="1"/>
  <c r="K74" i="21"/>
  <c r="I74" i="21"/>
  <c r="O25" i="7" s="1"/>
  <c r="AW35" i="7" s="1"/>
  <c r="H74" i="21"/>
  <c r="O16" i="7" s="1"/>
  <c r="AF35" i="7" s="1"/>
  <c r="G74" i="21"/>
  <c r="O7" i="7" s="1"/>
  <c r="O35" i="7" s="1"/>
  <c r="F74" i="21"/>
  <c r="E74" i="21"/>
  <c r="N25" i="7" s="1"/>
  <c r="AV35" i="7" s="1"/>
  <c r="D74" i="21"/>
  <c r="N16" i="7" s="1"/>
  <c r="AE35" i="7" s="1"/>
  <c r="C74" i="21"/>
  <c r="N7" i="7" s="1"/>
  <c r="N35" i="7" s="1"/>
  <c r="B74" i="21"/>
  <c r="AA73" i="21"/>
  <c r="O145" i="7" s="1"/>
  <c r="AW154" i="7" s="1"/>
  <c r="Z73" i="21"/>
  <c r="O136" i="7" s="1"/>
  <c r="AF154" i="7" s="1"/>
  <c r="Y73" i="21"/>
  <c r="O127" i="7" s="1"/>
  <c r="O154" i="7" s="1"/>
  <c r="X73" i="21"/>
  <c r="N145" i="7"/>
  <c r="AV154" i="7" s="1"/>
  <c r="V73" i="21"/>
  <c r="N136" i="7" s="1"/>
  <c r="AE154" i="7" s="1"/>
  <c r="U73" i="21"/>
  <c r="N127" i="7" s="1"/>
  <c r="N154" i="7" s="1"/>
  <c r="T73" i="21"/>
  <c r="R73" i="21"/>
  <c r="O85" i="7" s="1"/>
  <c r="AW94" i="7" s="1"/>
  <c r="Q73" i="21"/>
  <c r="O76" i="7" s="1"/>
  <c r="AF94" i="7" s="1"/>
  <c r="P73" i="21"/>
  <c r="O67" i="7" s="1"/>
  <c r="O94" i="7" s="1"/>
  <c r="O73" i="21"/>
  <c r="N73" i="21"/>
  <c r="N85" i="7" s="1"/>
  <c r="AV94" i="7" s="1"/>
  <c r="M73" i="21"/>
  <c r="N76" i="7" s="1"/>
  <c r="AE94" i="7" s="1"/>
  <c r="L73" i="21"/>
  <c r="N67" i="7" s="1"/>
  <c r="N94" i="7" s="1"/>
  <c r="K73" i="21"/>
  <c r="I73" i="21"/>
  <c r="O24" i="7" s="1"/>
  <c r="AW34" i="7" s="1"/>
  <c r="H73" i="21"/>
  <c r="O15" i="7" s="1"/>
  <c r="AF34" i="7" s="1"/>
  <c r="G73" i="21"/>
  <c r="O6" i="7" s="1"/>
  <c r="O34" i="7" s="1"/>
  <c r="F73" i="21"/>
  <c r="E73" i="21"/>
  <c r="N24" i="7" s="1"/>
  <c r="AV34" i="7" s="1"/>
  <c r="D73" i="21"/>
  <c r="N15" i="7" s="1"/>
  <c r="AE34" i="7" s="1"/>
  <c r="C73" i="21"/>
  <c r="N6" i="7" s="1"/>
  <c r="N34" i="7" s="1"/>
  <c r="B73" i="21"/>
  <c r="AA72" i="21"/>
  <c r="O144" i="7" s="1"/>
  <c r="AW153" i="7" s="1"/>
  <c r="Z72" i="21"/>
  <c r="O135" i="7" s="1"/>
  <c r="AF153" i="7" s="1"/>
  <c r="Y72" i="21"/>
  <c r="O126" i="7" s="1"/>
  <c r="O153" i="7" s="1"/>
  <c r="X72" i="21"/>
  <c r="W72" i="21"/>
  <c r="N144" i="7" s="1"/>
  <c r="AV153" i="7" s="1"/>
  <c r="V72" i="21"/>
  <c r="N135" i="7" s="1"/>
  <c r="AE153" i="7" s="1"/>
  <c r="U72" i="21"/>
  <c r="N126" i="7" s="1"/>
  <c r="N153" i="7" s="1"/>
  <c r="T72" i="21"/>
  <c r="R72" i="21"/>
  <c r="O84" i="7" s="1"/>
  <c r="AW93" i="7" s="1"/>
  <c r="Q72" i="21"/>
  <c r="O75" i="7" s="1"/>
  <c r="AF93" i="7" s="1"/>
  <c r="P72" i="21"/>
  <c r="O66" i="7" s="1"/>
  <c r="O93" i="7" s="1"/>
  <c r="O72" i="21"/>
  <c r="N72" i="21"/>
  <c r="N84" i="7" s="1"/>
  <c r="AV93" i="7" s="1"/>
  <c r="M72" i="21"/>
  <c r="N75" i="7" s="1"/>
  <c r="AE93" i="7" s="1"/>
  <c r="L72" i="21"/>
  <c r="N66" i="7" s="1"/>
  <c r="N93" i="7" s="1"/>
  <c r="K72" i="21"/>
  <c r="I72" i="21"/>
  <c r="O23" i="7" s="1"/>
  <c r="AW33" i="7" s="1"/>
  <c r="H72" i="21"/>
  <c r="O14" i="7" s="1"/>
  <c r="AF33" i="7" s="1"/>
  <c r="G72" i="21"/>
  <c r="O5" i="7" s="1"/>
  <c r="O33" i="7" s="1"/>
  <c r="F72" i="21"/>
  <c r="E72" i="21"/>
  <c r="N23" i="7" s="1"/>
  <c r="AV33" i="7" s="1"/>
  <c r="D72" i="21"/>
  <c r="N14" i="7" s="1"/>
  <c r="AE33" i="7" s="1"/>
  <c r="C72" i="21"/>
  <c r="N5" i="7" s="1"/>
  <c r="N33" i="7" s="1"/>
  <c r="B72" i="21"/>
  <c r="O145" i="8" l="1"/>
  <c r="O181" i="8"/>
  <c r="O146" i="8"/>
  <c r="O182" i="8" s="1"/>
  <c r="AD182" i="8"/>
  <c r="AD183" i="8"/>
  <c r="AD185" i="8"/>
  <c r="AE186" i="8"/>
  <c r="AD181" i="8"/>
  <c r="AD184" i="8"/>
  <c r="AD186" i="8"/>
  <c r="AE181" i="8"/>
  <c r="AE182" i="8"/>
  <c r="AE183" i="8"/>
  <c r="AE184" i="8"/>
  <c r="AE185" i="8"/>
  <c r="O14" i="4" l="1"/>
  <c r="O15" i="4"/>
  <c r="O16" i="4"/>
  <c r="O17" i="4"/>
  <c r="O18" i="4"/>
  <c r="N14" i="4"/>
  <c r="N15" i="4"/>
  <c r="N16" i="4"/>
  <c r="N17" i="4"/>
  <c r="N18" i="4"/>
  <c r="O13" i="4"/>
  <c r="N13" i="4"/>
  <c r="O5" i="4"/>
  <c r="O6" i="4"/>
  <c r="O7" i="4"/>
  <c r="O8" i="4"/>
  <c r="O9" i="4"/>
  <c r="O4" i="4"/>
  <c r="N4" i="4"/>
  <c r="N5" i="4"/>
  <c r="N6" i="4"/>
  <c r="N7" i="4"/>
  <c r="N8" i="4"/>
  <c r="N9" i="4"/>
  <c r="M4" i="4"/>
  <c r="AE42" i="8"/>
  <c r="O98" i="8"/>
  <c r="O89" i="8"/>
  <c r="O80" i="8"/>
  <c r="O116" i="8" s="1"/>
  <c r="N98" i="8"/>
  <c r="N89" i="8"/>
  <c r="N80" i="8"/>
  <c r="N116" i="8" s="1"/>
  <c r="O28" i="8"/>
  <c r="O19" i="8"/>
  <c r="O10" i="8"/>
  <c r="O46" i="8" s="1"/>
  <c r="AF46" i="8"/>
  <c r="N28" i="8"/>
  <c r="N19" i="8"/>
  <c r="N10" i="8"/>
  <c r="N46" i="8" s="1"/>
  <c r="AE46" i="8"/>
  <c r="O96" i="8"/>
  <c r="O87" i="8"/>
  <c r="O78" i="8"/>
  <c r="O114" i="8" s="1"/>
  <c r="N96" i="8"/>
  <c r="N87" i="8"/>
  <c r="N78" i="8"/>
  <c r="N114" i="8" s="1"/>
  <c r="O26" i="8"/>
  <c r="O17" i="8"/>
  <c r="O8" i="8"/>
  <c r="O44" i="8" s="1"/>
  <c r="AF44" i="8"/>
  <c r="N26" i="8"/>
  <c r="N17" i="8"/>
  <c r="N8" i="8"/>
  <c r="N44" i="8" s="1"/>
  <c r="AE44" i="8"/>
  <c r="O97" i="8"/>
  <c r="O88" i="8"/>
  <c r="O79" i="8"/>
  <c r="O115" i="8" s="1"/>
  <c r="N97" i="8"/>
  <c r="N88" i="8"/>
  <c r="N79" i="8"/>
  <c r="N115" i="8" s="1"/>
  <c r="O27" i="8"/>
  <c r="O18" i="8"/>
  <c r="O9" i="8"/>
  <c r="O45" i="8" s="1"/>
  <c r="AF45" i="8"/>
  <c r="N27" i="8"/>
  <c r="N18" i="8"/>
  <c r="N9" i="8"/>
  <c r="N45" i="8" s="1"/>
  <c r="AE45" i="8"/>
  <c r="O95" i="8"/>
  <c r="O86" i="8"/>
  <c r="O77" i="8"/>
  <c r="O113" i="8" s="1"/>
  <c r="N95" i="8"/>
  <c r="N86" i="8"/>
  <c r="N77" i="8"/>
  <c r="N113" i="8" s="1"/>
  <c r="O25" i="8"/>
  <c r="O16" i="8"/>
  <c r="O7" i="8"/>
  <c r="O43" i="8" s="1"/>
  <c r="AF43" i="8"/>
  <c r="N25" i="8"/>
  <c r="N16" i="8"/>
  <c r="N7" i="8"/>
  <c r="N43" i="8" s="1"/>
  <c r="AE43" i="8"/>
  <c r="O93" i="8"/>
  <c r="O84" i="8"/>
  <c r="O75" i="8"/>
  <c r="O111" i="8" s="1"/>
  <c r="N93" i="8"/>
  <c r="N84" i="8"/>
  <c r="N75" i="8"/>
  <c r="N111" i="8" s="1"/>
  <c r="O23" i="8"/>
  <c r="O14" i="8"/>
  <c r="O5" i="8"/>
  <c r="O41" i="8" s="1"/>
  <c r="AF41" i="8"/>
  <c r="N23" i="8"/>
  <c r="N14" i="8"/>
  <c r="N5" i="8"/>
  <c r="N41" i="8" s="1"/>
  <c r="AE41" i="8"/>
  <c r="O94" i="8"/>
  <c r="O85" i="8"/>
  <c r="O76" i="8"/>
  <c r="O112" i="8" s="1"/>
  <c r="N94" i="8"/>
  <c r="N85" i="8"/>
  <c r="N76" i="8"/>
  <c r="N112" i="8" s="1"/>
  <c r="O24" i="8"/>
  <c r="O15" i="8"/>
  <c r="O6" i="8"/>
  <c r="O42" i="8" s="1"/>
  <c r="AF42" i="8"/>
  <c r="N24" i="8"/>
  <c r="N15" i="8"/>
  <c r="N6" i="8"/>
  <c r="N42" i="8" s="1"/>
  <c r="P67" i="21"/>
  <c r="O168" i="6" s="1"/>
  <c r="O67" i="21"/>
  <c r="N168" i="6" s="1"/>
  <c r="N67" i="21"/>
  <c r="O118" i="6"/>
  <c r="K67" i="21"/>
  <c r="N118" i="6" s="1"/>
  <c r="J67" i="21"/>
  <c r="H67" i="21"/>
  <c r="O68" i="6" s="1"/>
  <c r="G67" i="21"/>
  <c r="N68" i="6" s="1"/>
  <c r="F67" i="21"/>
  <c r="D67" i="21"/>
  <c r="O18" i="6" s="1"/>
  <c r="C67" i="21"/>
  <c r="N18" i="6" s="1"/>
  <c r="B67" i="21"/>
  <c r="P65" i="21"/>
  <c r="O166" i="6" s="1"/>
  <c r="O65" i="21"/>
  <c r="N166" i="6" s="1"/>
  <c r="N65" i="21"/>
  <c r="L65" i="21"/>
  <c r="O116" i="6" s="1"/>
  <c r="K65" i="21"/>
  <c r="N116" i="6" s="1"/>
  <c r="J65" i="21"/>
  <c r="H65" i="21"/>
  <c r="O66" i="6" s="1"/>
  <c r="G65" i="21"/>
  <c r="N66" i="6" s="1"/>
  <c r="F65" i="21"/>
  <c r="D65" i="21"/>
  <c r="O16" i="6" s="1"/>
  <c r="C65" i="21"/>
  <c r="N16" i="6" s="1"/>
  <c r="B65" i="21"/>
  <c r="P66" i="21"/>
  <c r="O167" i="6" s="1"/>
  <c r="O66" i="21"/>
  <c r="N167" i="6" s="1"/>
  <c r="N66" i="21"/>
  <c r="L66" i="21"/>
  <c r="O117" i="6" s="1"/>
  <c r="K66" i="21"/>
  <c r="N117" i="6" s="1"/>
  <c r="J66" i="21"/>
  <c r="H66" i="21"/>
  <c r="O67" i="6" s="1"/>
  <c r="G66" i="21"/>
  <c r="N67" i="6" s="1"/>
  <c r="F66" i="21"/>
  <c r="D66" i="21"/>
  <c r="O17" i="6" s="1"/>
  <c r="C66" i="21"/>
  <c r="N17" i="6" s="1"/>
  <c r="B66" i="21"/>
  <c r="P64" i="21"/>
  <c r="O165" i="6" s="1"/>
  <c r="O64" i="21"/>
  <c r="N165" i="6" s="1"/>
  <c r="N64" i="21"/>
  <c r="L64" i="21"/>
  <c r="O115" i="6" s="1"/>
  <c r="K64" i="21"/>
  <c r="N115" i="6" s="1"/>
  <c r="J64" i="21"/>
  <c r="H64" i="21"/>
  <c r="O65" i="6" s="1"/>
  <c r="G64" i="21"/>
  <c r="N65" i="6" s="1"/>
  <c r="F64" i="21"/>
  <c r="D64" i="21"/>
  <c r="O15" i="6" s="1"/>
  <c r="C64" i="21"/>
  <c r="N15" i="6" s="1"/>
  <c r="B64" i="21"/>
  <c r="P62" i="21"/>
  <c r="O163" i="6" s="1"/>
  <c r="O62" i="21"/>
  <c r="N163" i="6" s="1"/>
  <c r="N62" i="21"/>
  <c r="L62" i="21"/>
  <c r="O113" i="6" s="1"/>
  <c r="K62" i="21"/>
  <c r="N113" i="6" s="1"/>
  <c r="J62" i="21"/>
  <c r="H62" i="21"/>
  <c r="O63" i="6" s="1"/>
  <c r="G62" i="21"/>
  <c r="N63" i="6" s="1"/>
  <c r="F62" i="21"/>
  <c r="D62" i="21"/>
  <c r="O13" i="6" s="1"/>
  <c r="C62" i="21"/>
  <c r="N13" i="6" s="1"/>
  <c r="B62" i="21"/>
  <c r="P63" i="21"/>
  <c r="O164" i="6" s="1"/>
  <c r="O63" i="21"/>
  <c r="N164" i="6" s="1"/>
  <c r="N63" i="21"/>
  <c r="L63" i="21"/>
  <c r="O114" i="6" s="1"/>
  <c r="K63" i="21"/>
  <c r="N114" i="6" s="1"/>
  <c r="J63" i="21"/>
  <c r="H63" i="21"/>
  <c r="O64" i="6" s="1"/>
  <c r="G63" i="21"/>
  <c r="N64" i="6" s="1"/>
  <c r="F63" i="21"/>
  <c r="D63" i="21"/>
  <c r="O14" i="6" s="1"/>
  <c r="C63" i="21"/>
  <c r="N14" i="6" s="1"/>
  <c r="B63" i="21"/>
  <c r="P58" i="21"/>
  <c r="O58" i="21"/>
  <c r="N58" i="21"/>
  <c r="L58" i="21"/>
  <c r="K58" i="21"/>
  <c r="J58" i="21"/>
  <c r="H58" i="21"/>
  <c r="G58" i="21"/>
  <c r="F58" i="21"/>
  <c r="D58" i="21"/>
  <c r="C58" i="21"/>
  <c r="B58" i="21"/>
  <c r="P56" i="21"/>
  <c r="O56" i="21"/>
  <c r="N56" i="21"/>
  <c r="L56" i="21"/>
  <c r="K56" i="21"/>
  <c r="J56" i="21"/>
  <c r="H56" i="21"/>
  <c r="G56" i="21"/>
  <c r="F56" i="21"/>
  <c r="D56" i="21"/>
  <c r="C56" i="21"/>
  <c r="B56" i="21"/>
  <c r="P57" i="21"/>
  <c r="O57" i="21"/>
  <c r="N57" i="21"/>
  <c r="L57" i="21"/>
  <c r="K57" i="21"/>
  <c r="J57" i="21"/>
  <c r="H57" i="21"/>
  <c r="G57" i="21"/>
  <c r="F57" i="21"/>
  <c r="D57" i="21"/>
  <c r="C57" i="21"/>
  <c r="B57" i="21"/>
  <c r="P55" i="21"/>
  <c r="O55" i="21"/>
  <c r="N55" i="21"/>
  <c r="L55" i="21"/>
  <c r="K55" i="21"/>
  <c r="J55" i="21"/>
  <c r="H55" i="21"/>
  <c r="G55" i="21"/>
  <c r="F55" i="21"/>
  <c r="D55" i="21"/>
  <c r="C55" i="21"/>
  <c r="B55" i="21"/>
  <c r="P53" i="21"/>
  <c r="O53" i="21"/>
  <c r="N53" i="21"/>
  <c r="L53" i="21"/>
  <c r="K53" i="21"/>
  <c r="J53" i="21"/>
  <c r="H53" i="21"/>
  <c r="G53" i="21"/>
  <c r="F53" i="21"/>
  <c r="D53" i="21"/>
  <c r="B53" i="21"/>
  <c r="P54" i="21"/>
  <c r="O54" i="21"/>
  <c r="N54" i="21"/>
  <c r="L54" i="21"/>
  <c r="K54" i="21"/>
  <c r="J54" i="21"/>
  <c r="H54" i="21"/>
  <c r="G54" i="21"/>
  <c r="F54" i="21"/>
  <c r="D54" i="21"/>
  <c r="C54" i="21"/>
  <c r="B54" i="21"/>
  <c r="P49" i="21"/>
  <c r="O177" i="6" s="1"/>
  <c r="O49" i="21"/>
  <c r="N177" i="6" s="1"/>
  <c r="N49" i="21"/>
  <c r="L49" i="21"/>
  <c r="O127" i="6" s="1"/>
  <c r="K49" i="21"/>
  <c r="N127" i="6" s="1"/>
  <c r="J49" i="21"/>
  <c r="H49" i="21"/>
  <c r="O77" i="6" s="1"/>
  <c r="G49" i="21"/>
  <c r="N77" i="6" s="1"/>
  <c r="F49" i="21"/>
  <c r="D49" i="21"/>
  <c r="O27" i="6" s="1"/>
  <c r="C49" i="21"/>
  <c r="N27" i="6" s="1"/>
  <c r="B49" i="21"/>
  <c r="P47" i="21"/>
  <c r="O175" i="6" s="1"/>
  <c r="O47" i="21"/>
  <c r="N175" i="6" s="1"/>
  <c r="N47" i="21"/>
  <c r="L47" i="21"/>
  <c r="O125" i="6" s="1"/>
  <c r="K47" i="21"/>
  <c r="N125" i="6" s="1"/>
  <c r="J47" i="21"/>
  <c r="H47" i="21"/>
  <c r="O75" i="6" s="1"/>
  <c r="G47" i="21"/>
  <c r="N75" i="6" s="1"/>
  <c r="F47" i="21"/>
  <c r="D47" i="21"/>
  <c r="O25" i="6" s="1"/>
  <c r="C47" i="21"/>
  <c r="N25" i="6" s="1"/>
  <c r="B47" i="21"/>
  <c r="P48" i="21"/>
  <c r="O176" i="6" s="1"/>
  <c r="O48" i="21"/>
  <c r="N176" i="6" s="1"/>
  <c r="N48" i="21"/>
  <c r="L48" i="21"/>
  <c r="O126" i="6" s="1"/>
  <c r="K48" i="21"/>
  <c r="N126" i="6" s="1"/>
  <c r="J48" i="21"/>
  <c r="H48" i="21"/>
  <c r="O76" i="6" s="1"/>
  <c r="G48" i="21"/>
  <c r="N76" i="6" s="1"/>
  <c r="F48" i="21"/>
  <c r="D48" i="21"/>
  <c r="O26" i="6" s="1"/>
  <c r="C48" i="21"/>
  <c r="N26" i="6" s="1"/>
  <c r="B48" i="21"/>
  <c r="P46" i="21"/>
  <c r="O174" i="6" s="1"/>
  <c r="O46" i="21"/>
  <c r="N174" i="6" s="1"/>
  <c r="N46" i="21"/>
  <c r="L46" i="21"/>
  <c r="O124" i="6" s="1"/>
  <c r="K46" i="21"/>
  <c r="N124" i="6" s="1"/>
  <c r="J46" i="21"/>
  <c r="H46" i="21"/>
  <c r="O74" i="6" s="1"/>
  <c r="G46" i="21"/>
  <c r="N74" i="6" s="1"/>
  <c r="F46" i="21"/>
  <c r="D46" i="21"/>
  <c r="O24" i="6" s="1"/>
  <c r="C46" i="21"/>
  <c r="N24" i="6" s="1"/>
  <c r="B46" i="21"/>
  <c r="P44" i="21"/>
  <c r="O172" i="6" s="1"/>
  <c r="O44" i="21"/>
  <c r="N172" i="6" s="1"/>
  <c r="N44" i="21"/>
  <c r="L44" i="21"/>
  <c r="O122" i="6" s="1"/>
  <c r="K44" i="21"/>
  <c r="N122" i="6" s="1"/>
  <c r="J44" i="21"/>
  <c r="H44" i="21"/>
  <c r="O72" i="6" s="1"/>
  <c r="G44" i="21"/>
  <c r="N72" i="6" s="1"/>
  <c r="F44" i="21"/>
  <c r="D44" i="21"/>
  <c r="O22" i="6" s="1"/>
  <c r="B44" i="21"/>
  <c r="P45" i="21"/>
  <c r="O173" i="6" s="1"/>
  <c r="O45" i="21"/>
  <c r="N173" i="6" s="1"/>
  <c r="N45" i="21"/>
  <c r="L45" i="21"/>
  <c r="O123" i="6" s="1"/>
  <c r="K45" i="21"/>
  <c r="N123" i="6" s="1"/>
  <c r="J45" i="21"/>
  <c r="H45" i="21"/>
  <c r="O73" i="6" s="1"/>
  <c r="G45" i="21"/>
  <c r="N73" i="6" s="1"/>
  <c r="F45" i="21"/>
  <c r="D45" i="21"/>
  <c r="O23" i="6" s="1"/>
  <c r="C45" i="21"/>
  <c r="N23" i="6" s="1"/>
  <c r="B45" i="21"/>
  <c r="P34" i="21"/>
  <c r="AI173" i="6" s="1"/>
  <c r="O34" i="21"/>
  <c r="AH173" i="6" s="1"/>
  <c r="N34" i="21"/>
  <c r="L34" i="21"/>
  <c r="AI123" i="6" s="1"/>
  <c r="K34" i="21"/>
  <c r="AH123" i="6" s="1"/>
  <c r="J34" i="21"/>
  <c r="H34" i="21"/>
  <c r="AI73" i="6" s="1"/>
  <c r="G34" i="21"/>
  <c r="AH73" i="6" s="1"/>
  <c r="F34" i="21"/>
  <c r="D34" i="21"/>
  <c r="AI23" i="6" s="1"/>
  <c r="C34" i="21"/>
  <c r="AH23" i="6" s="1"/>
  <c r="B34" i="21"/>
  <c r="P37" i="21"/>
  <c r="AI176" i="6" s="1"/>
  <c r="O37" i="21"/>
  <c r="AH176" i="6" s="1"/>
  <c r="N37" i="21"/>
  <c r="L37" i="21"/>
  <c r="AI126" i="6" s="1"/>
  <c r="K37" i="21"/>
  <c r="AH126" i="6" s="1"/>
  <c r="J37" i="21"/>
  <c r="H37" i="21"/>
  <c r="AI76" i="6" s="1"/>
  <c r="G37" i="21"/>
  <c r="AH76" i="6" s="1"/>
  <c r="F37" i="21"/>
  <c r="D37" i="21"/>
  <c r="AI26" i="6" s="1"/>
  <c r="C37" i="21"/>
  <c r="AH26" i="6" s="1"/>
  <c r="B37" i="21"/>
  <c r="P38" i="21"/>
  <c r="AI177" i="6" s="1"/>
  <c r="O38" i="21"/>
  <c r="AH177" i="6" s="1"/>
  <c r="N38" i="21"/>
  <c r="L38" i="21"/>
  <c r="AI127" i="6" s="1"/>
  <c r="K38" i="21"/>
  <c r="AH127" i="6" s="1"/>
  <c r="J38" i="21"/>
  <c r="H38" i="21"/>
  <c r="AI77" i="6" s="1"/>
  <c r="G38" i="21"/>
  <c r="AH77" i="6" s="1"/>
  <c r="F38" i="21"/>
  <c r="D38" i="21"/>
  <c r="AI27" i="6" s="1"/>
  <c r="C38" i="21"/>
  <c r="AH27" i="6" s="1"/>
  <c r="B38" i="21"/>
  <c r="P33" i="21"/>
  <c r="AI172" i="6" s="1"/>
  <c r="O33" i="21"/>
  <c r="AH172" i="6" s="1"/>
  <c r="N33" i="21"/>
  <c r="L33" i="21"/>
  <c r="AI122" i="6" s="1"/>
  <c r="K33" i="21"/>
  <c r="AH122" i="6" s="1"/>
  <c r="J33" i="21"/>
  <c r="H33" i="21"/>
  <c r="AI72" i="6" s="1"/>
  <c r="G33" i="21"/>
  <c r="AH72" i="6" s="1"/>
  <c r="F33" i="21"/>
  <c r="D33" i="21"/>
  <c r="AI22" i="6" s="1"/>
  <c r="C33" i="21"/>
  <c r="AH22" i="6" s="1"/>
  <c r="B33" i="21"/>
  <c r="AI175" i="6"/>
  <c r="O36" i="21"/>
  <c r="AH175" i="6" s="1"/>
  <c r="N36" i="21"/>
  <c r="L36" i="21"/>
  <c r="AI125" i="6" s="1"/>
  <c r="K36" i="21"/>
  <c r="AH125" i="6" s="1"/>
  <c r="J36" i="21"/>
  <c r="H36" i="21"/>
  <c r="AI75" i="6" s="1"/>
  <c r="G36" i="21"/>
  <c r="AH75" i="6" s="1"/>
  <c r="F36" i="21"/>
  <c r="D36" i="21"/>
  <c r="AI25" i="6" s="1"/>
  <c r="C36" i="21"/>
  <c r="AH25" i="6" s="1"/>
  <c r="B36" i="21"/>
  <c r="P35" i="21"/>
  <c r="AI174" i="6" s="1"/>
  <c r="O35" i="21"/>
  <c r="AH174" i="6" s="1"/>
  <c r="N35" i="21"/>
  <c r="L35" i="21"/>
  <c r="AI124" i="6" s="1"/>
  <c r="K35" i="21"/>
  <c r="AH124" i="6" s="1"/>
  <c r="J35" i="21"/>
  <c r="H35" i="21"/>
  <c r="AI74" i="6" s="1"/>
  <c r="G35" i="21"/>
  <c r="AH74" i="6" s="1"/>
  <c r="F35" i="21"/>
  <c r="D35" i="21"/>
  <c r="AI24" i="6" s="1"/>
  <c r="C35" i="21"/>
  <c r="AH24" i="6" s="1"/>
  <c r="B35" i="21"/>
  <c r="L28" i="21"/>
  <c r="O27" i="5" s="1"/>
  <c r="K28" i="21"/>
  <c r="N27" i="5" s="1"/>
  <c r="J28" i="21"/>
  <c r="H28" i="21"/>
  <c r="O18" i="5" s="1"/>
  <c r="G28" i="21"/>
  <c r="N18" i="5" s="1"/>
  <c r="F28" i="21"/>
  <c r="D28" i="21"/>
  <c r="O9" i="5" s="1"/>
  <c r="C28" i="21"/>
  <c r="N9" i="5" s="1"/>
  <c r="B28" i="21"/>
  <c r="L26" i="21"/>
  <c r="K26" i="21"/>
  <c r="J26" i="21"/>
  <c r="H26" i="21"/>
  <c r="G26" i="21"/>
  <c r="F26" i="21"/>
  <c r="D26" i="21"/>
  <c r="C26" i="21"/>
  <c r="N7" i="5" s="1"/>
  <c r="B26" i="21"/>
  <c r="L27" i="21"/>
  <c r="K27" i="21"/>
  <c r="J27" i="21"/>
  <c r="H27" i="21"/>
  <c r="G27" i="21"/>
  <c r="F27" i="21"/>
  <c r="D27" i="21"/>
  <c r="C27" i="21"/>
  <c r="N8" i="5" s="1"/>
  <c r="B27" i="21"/>
  <c r="L25" i="21"/>
  <c r="O24" i="5" s="1"/>
  <c r="K25" i="21"/>
  <c r="N24" i="5" s="1"/>
  <c r="J25" i="21"/>
  <c r="H25" i="21"/>
  <c r="O15" i="5" s="1"/>
  <c r="G25" i="21"/>
  <c r="N15" i="5" s="1"/>
  <c r="F25" i="21"/>
  <c r="D25" i="21"/>
  <c r="O6" i="5" s="1"/>
  <c r="C25" i="21"/>
  <c r="N6" i="5" s="1"/>
  <c r="B25" i="21"/>
  <c r="L23" i="21"/>
  <c r="K23" i="21"/>
  <c r="J23" i="21"/>
  <c r="H23" i="21"/>
  <c r="G23" i="21"/>
  <c r="F23" i="21"/>
  <c r="D23" i="21"/>
  <c r="C23" i="21"/>
  <c r="N4" i="5" s="1"/>
  <c r="B23" i="21"/>
  <c r="L24" i="21"/>
  <c r="K24" i="21"/>
  <c r="J24" i="21"/>
  <c r="H24" i="21"/>
  <c r="G24" i="21"/>
  <c r="F24" i="21"/>
  <c r="D24" i="21"/>
  <c r="C24" i="21"/>
  <c r="N5" i="5" s="1"/>
  <c r="B24" i="21"/>
  <c r="N19" i="21"/>
  <c r="M19" i="21"/>
  <c r="L19" i="21"/>
  <c r="K19" i="21"/>
  <c r="J19" i="21"/>
  <c r="I19" i="21"/>
  <c r="G19" i="21"/>
  <c r="F19" i="21"/>
  <c r="E19" i="21"/>
  <c r="D19" i="21"/>
  <c r="C19" i="21"/>
  <c r="B19" i="21"/>
  <c r="N18" i="21"/>
  <c r="M18" i="21"/>
  <c r="L18" i="21"/>
  <c r="K18" i="21"/>
  <c r="J18" i="21"/>
  <c r="I18" i="21"/>
  <c r="G18" i="21"/>
  <c r="F18" i="21"/>
  <c r="E18" i="21"/>
  <c r="D18" i="21"/>
  <c r="C18" i="21"/>
  <c r="B18" i="21"/>
  <c r="N17" i="21"/>
  <c r="M17" i="21"/>
  <c r="L17" i="21"/>
  <c r="K17" i="21"/>
  <c r="J17" i="21"/>
  <c r="I17" i="21"/>
  <c r="G17" i="21"/>
  <c r="F17" i="21"/>
  <c r="E17" i="21"/>
  <c r="D17" i="21"/>
  <c r="C17" i="21"/>
  <c r="B17" i="21"/>
  <c r="N16" i="21"/>
  <c r="M16" i="21"/>
  <c r="L16" i="21"/>
  <c r="K16" i="21"/>
  <c r="J16" i="21"/>
  <c r="I16" i="21"/>
  <c r="G16" i="21"/>
  <c r="F16" i="21"/>
  <c r="E16" i="21"/>
  <c r="D16" i="21"/>
  <c r="C16" i="21"/>
  <c r="B16" i="21"/>
  <c r="N15" i="21"/>
  <c r="M15" i="21"/>
  <c r="L15" i="21"/>
  <c r="K15" i="21"/>
  <c r="J15" i="21"/>
  <c r="I15" i="21"/>
  <c r="G15" i="21"/>
  <c r="F15" i="21"/>
  <c r="E15" i="21"/>
  <c r="D15" i="21"/>
  <c r="C15" i="21"/>
  <c r="B15" i="21"/>
  <c r="N14" i="21"/>
  <c r="M14" i="21"/>
  <c r="L14" i="21"/>
  <c r="K14" i="21"/>
  <c r="J14" i="21"/>
  <c r="I14" i="21"/>
  <c r="G14" i="21"/>
  <c r="F14" i="21"/>
  <c r="E14" i="21"/>
  <c r="D14" i="21"/>
  <c r="C14" i="21"/>
  <c r="B14" i="21"/>
  <c r="K10" i="21"/>
  <c r="I10" i="21"/>
  <c r="H10" i="21"/>
  <c r="G10" i="21"/>
  <c r="F10" i="21"/>
  <c r="E10" i="21"/>
  <c r="D10" i="21"/>
  <c r="C10" i="21"/>
  <c r="B10" i="21"/>
  <c r="K9" i="21"/>
  <c r="I9" i="21"/>
  <c r="H9" i="21"/>
  <c r="G9" i="21"/>
  <c r="F9" i="21"/>
  <c r="E9" i="21"/>
  <c r="D9" i="21"/>
  <c r="C9" i="21"/>
  <c r="B9" i="21"/>
  <c r="K8" i="21"/>
  <c r="I8" i="21"/>
  <c r="H8" i="21"/>
  <c r="G8" i="21"/>
  <c r="F8" i="21"/>
  <c r="E8" i="21"/>
  <c r="D8" i="21"/>
  <c r="C8" i="21"/>
  <c r="B8" i="21"/>
  <c r="K7" i="21"/>
  <c r="I7" i="21"/>
  <c r="H7" i="21"/>
  <c r="G7" i="21"/>
  <c r="F7" i="21"/>
  <c r="E7" i="21"/>
  <c r="D7" i="21"/>
  <c r="C7" i="21"/>
  <c r="B7" i="21"/>
  <c r="K6" i="21"/>
  <c r="I6" i="21"/>
  <c r="H6" i="21"/>
  <c r="G6" i="21"/>
  <c r="F6" i="21"/>
  <c r="E6" i="21"/>
  <c r="D6" i="21"/>
  <c r="C6" i="21"/>
  <c r="B6" i="21"/>
  <c r="K5" i="21"/>
  <c r="I5" i="21"/>
  <c r="H5" i="21"/>
  <c r="G5" i="21"/>
  <c r="F5" i="21"/>
  <c r="E5" i="21"/>
  <c r="D5" i="21"/>
  <c r="C5" i="21"/>
  <c r="B5" i="21"/>
  <c r="N6" i="3" l="1"/>
  <c r="N13" i="5"/>
  <c r="N7" i="3"/>
  <c r="N8" i="3"/>
  <c r="N9" i="3"/>
  <c r="N10" i="3"/>
  <c r="L10" i="21"/>
  <c r="AE112" i="8"/>
  <c r="AE111" i="8"/>
  <c r="AE113" i="8"/>
  <c r="AE115" i="8"/>
  <c r="AE114" i="8"/>
  <c r="AE116" i="8"/>
  <c r="AD112" i="8"/>
  <c r="AD111" i="8"/>
  <c r="AD113" i="8"/>
  <c r="AD115" i="8"/>
  <c r="AD114" i="8"/>
  <c r="AD116" i="8"/>
  <c r="M10" i="21"/>
  <c r="O10" i="3" s="1"/>
  <c r="C34" i="4"/>
  <c r="D34" i="4" s="1"/>
  <c r="N22" i="5"/>
  <c r="N16" i="5"/>
  <c r="O23" i="5"/>
  <c r="N26" i="5"/>
  <c r="L7" i="21"/>
  <c r="O13" i="5"/>
  <c r="O7" i="5"/>
  <c r="N23" i="5"/>
  <c r="O16" i="5"/>
  <c r="O4" i="5"/>
  <c r="N25" i="5"/>
  <c r="O25" i="5"/>
  <c r="O22" i="5"/>
  <c r="O26" i="5"/>
  <c r="N17" i="5"/>
  <c r="O17" i="5"/>
  <c r="N14" i="5"/>
  <c r="O14" i="5"/>
  <c r="O5" i="5"/>
  <c r="O8" i="5"/>
  <c r="C82" i="4"/>
  <c r="D82" i="4" s="1"/>
  <c r="C66" i="4"/>
  <c r="D66" i="4" s="1"/>
  <c r="C115" i="4"/>
  <c r="D115" i="4" s="1"/>
  <c r="C99" i="4"/>
  <c r="D99" i="4" s="1"/>
  <c r="C83" i="4"/>
  <c r="D83" i="4" s="1"/>
  <c r="C114" i="4"/>
  <c r="D114" i="4" s="1"/>
  <c r="C98" i="4"/>
  <c r="D98" i="4" s="1"/>
  <c r="C67" i="4"/>
  <c r="D67" i="4" s="1"/>
  <c r="C50" i="4"/>
  <c r="D50" i="4" s="1"/>
  <c r="C35" i="4"/>
  <c r="D35" i="4" s="1"/>
  <c r="C51" i="4"/>
  <c r="D51" i="4" s="1"/>
  <c r="M7" i="21"/>
  <c r="O7" i="3" s="1"/>
  <c r="M8" i="21"/>
  <c r="O8" i="3" s="1"/>
  <c r="L6" i="21"/>
  <c r="M9" i="21"/>
  <c r="O9" i="3" s="1"/>
  <c r="L8" i="21"/>
  <c r="M6" i="21"/>
  <c r="O6" i="3" s="1"/>
  <c r="L9" i="21"/>
  <c r="D34" i="20"/>
  <c r="C34" i="20"/>
  <c r="L43" i="20" l="1"/>
  <c r="H43" i="20"/>
  <c r="G43" i="20"/>
  <c r="D43" i="20"/>
  <c r="C43" i="20"/>
  <c r="H34" i="20"/>
  <c r="G34" i="20"/>
  <c r="L43" i="8" l="1"/>
  <c r="M43" i="8"/>
  <c r="L46" i="8"/>
  <c r="M46" i="8"/>
  <c r="M139" i="7" l="1"/>
  <c r="AD157" i="7" s="1"/>
  <c r="AR76" i="20" l="1"/>
  <c r="M237" i="8" s="1"/>
  <c r="AQ76" i="20"/>
  <c r="M228" i="8" s="1"/>
  <c r="AP76" i="20"/>
  <c r="M219" i="8" s="1"/>
  <c r="AO76" i="20"/>
  <c r="M246" i="8" s="1"/>
  <c r="AN76" i="20"/>
  <c r="AM76" i="20"/>
  <c r="L237" i="8" s="1"/>
  <c r="AL76" i="20"/>
  <c r="L228" i="8" s="1"/>
  <c r="AK76" i="20"/>
  <c r="L219" i="8" s="1"/>
  <c r="AJ76" i="20"/>
  <c r="L246" i="8" s="1"/>
  <c r="AI76" i="20"/>
  <c r="AG76" i="20"/>
  <c r="M168" i="8" s="1"/>
  <c r="AF76" i="20"/>
  <c r="M159" i="8" s="1"/>
  <c r="AE76" i="20"/>
  <c r="AD76" i="20"/>
  <c r="M177" i="8" s="1"/>
  <c r="AC186" i="8" s="1"/>
  <c r="AC76" i="20"/>
  <c r="AB76" i="20"/>
  <c r="L168" i="8" s="1"/>
  <c r="AA76" i="20"/>
  <c r="L159" i="8" s="1"/>
  <c r="Z76" i="20"/>
  <c r="L186" i="8" s="1"/>
  <c r="Y76" i="20"/>
  <c r="L177" i="8" s="1"/>
  <c r="AB186" i="8" s="1"/>
  <c r="X76" i="20"/>
  <c r="V76" i="20"/>
  <c r="M98" i="8" s="1"/>
  <c r="U76" i="20"/>
  <c r="M89" i="8" s="1"/>
  <c r="T76" i="20"/>
  <c r="M80" i="8" s="1"/>
  <c r="M116" i="8" s="1"/>
  <c r="S76" i="20"/>
  <c r="M107" i="8" s="1"/>
  <c r="AC116" i="8" s="1"/>
  <c r="R76" i="20"/>
  <c r="Q76" i="20"/>
  <c r="L98" i="8" s="1"/>
  <c r="P76" i="20"/>
  <c r="L89" i="8" s="1"/>
  <c r="O76" i="20"/>
  <c r="L80" i="8" s="1"/>
  <c r="L116" i="8" s="1"/>
  <c r="N76" i="20"/>
  <c r="L107" i="8" s="1"/>
  <c r="AB116" i="8" s="1"/>
  <c r="M76" i="20"/>
  <c r="K76" i="20"/>
  <c r="M28" i="8" s="1"/>
  <c r="J76" i="20"/>
  <c r="M19" i="8" s="1"/>
  <c r="I76" i="20"/>
  <c r="H76" i="20"/>
  <c r="M37" i="8" s="1"/>
  <c r="AD46" i="8" s="1"/>
  <c r="G76" i="20"/>
  <c r="F76" i="20"/>
  <c r="L28" i="8" s="1"/>
  <c r="E76" i="20"/>
  <c r="L19" i="8" s="1"/>
  <c r="D76" i="20"/>
  <c r="C76" i="20"/>
  <c r="L37" i="8" s="1"/>
  <c r="AC46" i="8" s="1"/>
  <c r="B76" i="20"/>
  <c r="AR74" i="20"/>
  <c r="M235" i="8" s="1"/>
  <c r="AQ74" i="20"/>
  <c r="M226" i="8" s="1"/>
  <c r="AP74" i="20"/>
  <c r="M217" i="8" s="1"/>
  <c r="M244" i="8"/>
  <c r="AN74" i="20"/>
  <c r="AM74" i="20"/>
  <c r="L235" i="8" s="1"/>
  <c r="AL74" i="20"/>
  <c r="L226" i="8" s="1"/>
  <c r="AK74" i="20"/>
  <c r="L217" i="8" s="1"/>
  <c r="AJ74" i="20"/>
  <c r="L244" i="8" s="1"/>
  <c r="AI74" i="20"/>
  <c r="AG74" i="20"/>
  <c r="M166" i="8" s="1"/>
  <c r="AF74" i="20"/>
  <c r="M157" i="8" s="1"/>
  <c r="AE74" i="20"/>
  <c r="AD74" i="20"/>
  <c r="M175" i="8" s="1"/>
  <c r="AC184" i="8" s="1"/>
  <c r="AC74" i="20"/>
  <c r="AB74" i="20"/>
  <c r="L166" i="8" s="1"/>
  <c r="AA74" i="20"/>
  <c r="L157" i="8" s="1"/>
  <c r="Z74" i="20"/>
  <c r="L184" i="8" s="1"/>
  <c r="Y74" i="20"/>
  <c r="L175" i="8" s="1"/>
  <c r="AB184" i="8" s="1"/>
  <c r="X74" i="20"/>
  <c r="V74" i="20"/>
  <c r="M96" i="8" s="1"/>
  <c r="U74" i="20"/>
  <c r="M87" i="8" s="1"/>
  <c r="T74" i="20"/>
  <c r="M78" i="8" s="1"/>
  <c r="M114" i="8" s="1"/>
  <c r="S74" i="20"/>
  <c r="M105" i="8" s="1"/>
  <c r="AC114" i="8" s="1"/>
  <c r="R74" i="20"/>
  <c r="Q74" i="20"/>
  <c r="L96" i="8" s="1"/>
  <c r="P74" i="20"/>
  <c r="L87" i="8" s="1"/>
  <c r="O74" i="20"/>
  <c r="L78" i="8" s="1"/>
  <c r="L114" i="8" s="1"/>
  <c r="N74" i="20"/>
  <c r="L105" i="8" s="1"/>
  <c r="AB114" i="8" s="1"/>
  <c r="M74" i="20"/>
  <c r="K74" i="20"/>
  <c r="M26" i="8" s="1"/>
  <c r="J74" i="20"/>
  <c r="M17" i="8" s="1"/>
  <c r="I74" i="20"/>
  <c r="M8" i="8" s="1"/>
  <c r="M44" i="8" s="1"/>
  <c r="H74" i="20"/>
  <c r="M35" i="8" s="1"/>
  <c r="AD44" i="8" s="1"/>
  <c r="G74" i="20"/>
  <c r="F74" i="20"/>
  <c r="L26" i="8" s="1"/>
  <c r="E74" i="20"/>
  <c r="L17" i="8" s="1"/>
  <c r="D74" i="20"/>
  <c r="L8" i="8" s="1"/>
  <c r="L44" i="8" s="1"/>
  <c r="C74" i="20"/>
  <c r="L35" i="8" s="1"/>
  <c r="AC44" i="8" s="1"/>
  <c r="B74" i="20"/>
  <c r="AR75" i="20"/>
  <c r="M236" i="8" s="1"/>
  <c r="AQ75" i="20"/>
  <c r="M227" i="8" s="1"/>
  <c r="AP75" i="20"/>
  <c r="M218" i="8" s="1"/>
  <c r="AO75" i="20"/>
  <c r="M245" i="8" s="1"/>
  <c r="AN75" i="20"/>
  <c r="AM75" i="20"/>
  <c r="L236" i="8" s="1"/>
  <c r="AL75" i="20"/>
  <c r="L227" i="8" s="1"/>
  <c r="AK75" i="20"/>
  <c r="L218" i="8" s="1"/>
  <c r="AJ75" i="20"/>
  <c r="L245" i="8" s="1"/>
  <c r="AI75" i="20"/>
  <c r="AG75" i="20"/>
  <c r="M167" i="8" s="1"/>
  <c r="AF75" i="20"/>
  <c r="M158" i="8" s="1"/>
  <c r="AE75" i="20"/>
  <c r="AD75" i="20"/>
  <c r="M176" i="8" s="1"/>
  <c r="AC185" i="8" s="1"/>
  <c r="AC75" i="20"/>
  <c r="AB75" i="20"/>
  <c r="L167" i="8" s="1"/>
  <c r="AA75" i="20"/>
  <c r="L158" i="8" s="1"/>
  <c r="Z75" i="20"/>
  <c r="L185" i="8" s="1"/>
  <c r="Y75" i="20"/>
  <c r="L176" i="8" s="1"/>
  <c r="AB185" i="8" s="1"/>
  <c r="X75" i="20"/>
  <c r="V75" i="20"/>
  <c r="M97" i="8" s="1"/>
  <c r="U75" i="20"/>
  <c r="M88" i="8" s="1"/>
  <c r="T75" i="20"/>
  <c r="M79" i="8" s="1"/>
  <c r="M115" i="8" s="1"/>
  <c r="S75" i="20"/>
  <c r="M106" i="8" s="1"/>
  <c r="AC115" i="8" s="1"/>
  <c r="R75" i="20"/>
  <c r="Q75" i="20"/>
  <c r="L97" i="8" s="1"/>
  <c r="P75" i="20"/>
  <c r="L88" i="8" s="1"/>
  <c r="O75" i="20"/>
  <c r="L79" i="8" s="1"/>
  <c r="L115" i="8" s="1"/>
  <c r="N75" i="20"/>
  <c r="L106" i="8" s="1"/>
  <c r="AB115" i="8" s="1"/>
  <c r="M75" i="20"/>
  <c r="K75" i="20"/>
  <c r="M27" i="8" s="1"/>
  <c r="J75" i="20"/>
  <c r="M18" i="8" s="1"/>
  <c r="I75" i="20"/>
  <c r="M9" i="8" s="1"/>
  <c r="M45" i="8" s="1"/>
  <c r="H75" i="20"/>
  <c r="M36" i="8" s="1"/>
  <c r="AD45" i="8" s="1"/>
  <c r="G75" i="20"/>
  <c r="F75" i="20"/>
  <c r="L27" i="8" s="1"/>
  <c r="E75" i="20"/>
  <c r="L18" i="8" s="1"/>
  <c r="D75" i="20"/>
  <c r="L9" i="8" s="1"/>
  <c r="L45" i="8" s="1"/>
  <c r="C75" i="20"/>
  <c r="L36" i="8" s="1"/>
  <c r="AC45" i="8" s="1"/>
  <c r="B75" i="20"/>
  <c r="AR73" i="20"/>
  <c r="M234" i="8" s="1"/>
  <c r="AQ73" i="20"/>
  <c r="M225" i="8" s="1"/>
  <c r="AP73" i="20"/>
  <c r="M216" i="8" s="1"/>
  <c r="M243" i="8"/>
  <c r="AN73" i="20"/>
  <c r="AM73" i="20"/>
  <c r="L234" i="8" s="1"/>
  <c r="AL73" i="20"/>
  <c r="L225" i="8" s="1"/>
  <c r="AK73" i="20"/>
  <c r="L216" i="8" s="1"/>
  <c r="AJ73" i="20"/>
  <c r="L243" i="8" s="1"/>
  <c r="AI73" i="20"/>
  <c r="AG73" i="20"/>
  <c r="M165" i="8" s="1"/>
  <c r="AF73" i="20"/>
  <c r="M156" i="8" s="1"/>
  <c r="AE73" i="20"/>
  <c r="M174" i="8"/>
  <c r="AC183" i="8" s="1"/>
  <c r="AC73" i="20"/>
  <c r="AB73" i="20"/>
  <c r="L165" i="8" s="1"/>
  <c r="AA73" i="20"/>
  <c r="L156" i="8" s="1"/>
  <c r="Z73" i="20"/>
  <c r="L183" i="8" s="1"/>
  <c r="Y73" i="20"/>
  <c r="L174" i="8" s="1"/>
  <c r="AB183" i="8" s="1"/>
  <c r="X73" i="20"/>
  <c r="V73" i="20"/>
  <c r="M95" i="8" s="1"/>
  <c r="U73" i="20"/>
  <c r="M86" i="8" s="1"/>
  <c r="T73" i="20"/>
  <c r="M77" i="8" s="1"/>
  <c r="M113" i="8" s="1"/>
  <c r="S73" i="20"/>
  <c r="M104" i="8" s="1"/>
  <c r="AC113" i="8" s="1"/>
  <c r="R73" i="20"/>
  <c r="Q73" i="20"/>
  <c r="L95" i="8" s="1"/>
  <c r="P73" i="20"/>
  <c r="L86" i="8" s="1"/>
  <c r="O73" i="20"/>
  <c r="L77" i="8" s="1"/>
  <c r="L113" i="8" s="1"/>
  <c r="L104" i="8"/>
  <c r="AB113" i="8" s="1"/>
  <c r="M73" i="20"/>
  <c r="K73" i="20"/>
  <c r="M25" i="8" s="1"/>
  <c r="J73" i="20"/>
  <c r="M16" i="8" s="1"/>
  <c r="I73" i="20"/>
  <c r="AD43" i="8"/>
  <c r="G73" i="20"/>
  <c r="F73" i="20"/>
  <c r="L25" i="8" s="1"/>
  <c r="E73" i="20"/>
  <c r="L16" i="8" s="1"/>
  <c r="D73" i="20"/>
  <c r="L34" i="8"/>
  <c r="AC43" i="8" s="1"/>
  <c r="B73" i="20"/>
  <c r="AR71" i="20"/>
  <c r="M232" i="8" s="1"/>
  <c r="AQ71" i="20"/>
  <c r="M223" i="8" s="1"/>
  <c r="AP71" i="20"/>
  <c r="M214" i="8" s="1"/>
  <c r="AO71" i="20"/>
  <c r="M241" i="8" s="1"/>
  <c r="AN71" i="20"/>
  <c r="AM71" i="20"/>
  <c r="L232" i="8" s="1"/>
  <c r="AL71" i="20"/>
  <c r="L223" i="8" s="1"/>
  <c r="AK71" i="20"/>
  <c r="L214" i="8" s="1"/>
  <c r="AJ71" i="20"/>
  <c r="L241" i="8" s="1"/>
  <c r="AI71" i="20"/>
  <c r="AG71" i="20"/>
  <c r="M163" i="8" s="1"/>
  <c r="AF71" i="20"/>
  <c r="M154" i="8" s="1"/>
  <c r="AE71" i="20"/>
  <c r="M181" i="8" s="1"/>
  <c r="AD71" i="20"/>
  <c r="M172" i="8" s="1"/>
  <c r="AC181" i="8" s="1"/>
  <c r="AC71" i="20"/>
  <c r="AB71" i="20"/>
  <c r="L163" i="8" s="1"/>
  <c r="AA71" i="20"/>
  <c r="L154" i="8" s="1"/>
  <c r="Z71" i="20"/>
  <c r="L181" i="8" s="1"/>
  <c r="Y71" i="20"/>
  <c r="L172" i="8" s="1"/>
  <c r="AB181" i="8" s="1"/>
  <c r="X71" i="20"/>
  <c r="V71" i="20"/>
  <c r="M93" i="8" s="1"/>
  <c r="U71" i="20"/>
  <c r="M84" i="8" s="1"/>
  <c r="T71" i="20"/>
  <c r="M75" i="8" s="1"/>
  <c r="M111" i="8" s="1"/>
  <c r="S71" i="20"/>
  <c r="M102" i="8" s="1"/>
  <c r="AC111" i="8" s="1"/>
  <c r="R71" i="20"/>
  <c r="Q71" i="20"/>
  <c r="L93" i="8" s="1"/>
  <c r="P71" i="20"/>
  <c r="L84" i="8" s="1"/>
  <c r="O71" i="20"/>
  <c r="L75" i="8" s="1"/>
  <c r="L111" i="8" s="1"/>
  <c r="N71" i="20"/>
  <c r="L102" i="8" s="1"/>
  <c r="AB111" i="8" s="1"/>
  <c r="M71" i="20"/>
  <c r="K71" i="20"/>
  <c r="M23" i="8" s="1"/>
  <c r="J71" i="20"/>
  <c r="M14" i="8" s="1"/>
  <c r="I71" i="20"/>
  <c r="M5" i="8" s="1"/>
  <c r="M41" i="8" s="1"/>
  <c r="H71" i="20"/>
  <c r="M32" i="8" s="1"/>
  <c r="AD41" i="8" s="1"/>
  <c r="G71" i="20"/>
  <c r="F71" i="20"/>
  <c r="L23" i="8" s="1"/>
  <c r="E71" i="20"/>
  <c r="L14" i="8" s="1"/>
  <c r="D71" i="20"/>
  <c r="C71" i="20"/>
  <c r="L32" i="8" s="1"/>
  <c r="AC41" i="8" s="1"/>
  <c r="B71" i="20"/>
  <c r="AR72" i="20"/>
  <c r="M233" i="8" s="1"/>
  <c r="AQ72" i="20"/>
  <c r="M224" i="8" s="1"/>
  <c r="AP72" i="20"/>
  <c r="M215" i="8" s="1"/>
  <c r="AO72" i="20"/>
  <c r="M242" i="8" s="1"/>
  <c r="AN72" i="20"/>
  <c r="AM72" i="20"/>
  <c r="L233" i="8" s="1"/>
  <c r="AL72" i="20"/>
  <c r="L224" i="8" s="1"/>
  <c r="AK72" i="20"/>
  <c r="L215" i="8" s="1"/>
  <c r="AJ72" i="20"/>
  <c r="L242" i="8" s="1"/>
  <c r="AI72" i="20"/>
  <c r="AG72" i="20"/>
  <c r="M164" i="8" s="1"/>
  <c r="AF72" i="20"/>
  <c r="M155" i="8" s="1"/>
  <c r="AE72" i="20"/>
  <c r="AD72" i="20"/>
  <c r="M173" i="8" s="1"/>
  <c r="AC182" i="8" s="1"/>
  <c r="AC72" i="20"/>
  <c r="AB72" i="20"/>
  <c r="L164" i="8" s="1"/>
  <c r="AA72" i="20"/>
  <c r="L155" i="8" s="1"/>
  <c r="Z72" i="20"/>
  <c r="L182" i="8" s="1"/>
  <c r="Y72" i="20"/>
  <c r="L173" i="8" s="1"/>
  <c r="AB182" i="8" s="1"/>
  <c r="X72" i="20"/>
  <c r="V72" i="20"/>
  <c r="M94" i="8" s="1"/>
  <c r="U72" i="20"/>
  <c r="M85" i="8" s="1"/>
  <c r="T72" i="20"/>
  <c r="M76" i="8" s="1"/>
  <c r="M112" i="8" s="1"/>
  <c r="S72" i="20"/>
  <c r="M103" i="8" s="1"/>
  <c r="AC112" i="8" s="1"/>
  <c r="R72" i="20"/>
  <c r="Q72" i="20"/>
  <c r="L94" i="8" s="1"/>
  <c r="P72" i="20"/>
  <c r="L85" i="8" s="1"/>
  <c r="O72" i="20"/>
  <c r="L76" i="8" s="1"/>
  <c r="L112" i="8" s="1"/>
  <c r="N72" i="20"/>
  <c r="L103" i="8" s="1"/>
  <c r="AB112" i="8" s="1"/>
  <c r="M72" i="20"/>
  <c r="K72" i="20"/>
  <c r="M24" i="8" s="1"/>
  <c r="J72" i="20"/>
  <c r="M15" i="8" s="1"/>
  <c r="I72" i="20"/>
  <c r="M6" i="8" s="1"/>
  <c r="M42" i="8" s="1"/>
  <c r="H72" i="20"/>
  <c r="M33" i="8" s="1"/>
  <c r="AD42" i="8" s="1"/>
  <c r="G72" i="20"/>
  <c r="F72" i="20"/>
  <c r="L24" i="8" s="1"/>
  <c r="E72" i="20"/>
  <c r="L15" i="8" s="1"/>
  <c r="D72" i="20"/>
  <c r="L6" i="8" s="1"/>
  <c r="L42" i="8" s="1"/>
  <c r="C72" i="20"/>
  <c r="L33" i="8" s="1"/>
  <c r="AC42" i="8" s="1"/>
  <c r="B72" i="20"/>
  <c r="AA65" i="20"/>
  <c r="M149" i="7" s="1"/>
  <c r="AU158" i="7" s="1"/>
  <c r="M140" i="7"/>
  <c r="AD158" i="7" s="1"/>
  <c r="Y65" i="20"/>
  <c r="M131" i="7" s="1"/>
  <c r="M158" i="7" s="1"/>
  <c r="X65" i="20"/>
  <c r="W65" i="20"/>
  <c r="L149" i="7" s="1"/>
  <c r="AT158" i="7" s="1"/>
  <c r="V65" i="20"/>
  <c r="L140" i="7" s="1"/>
  <c r="AC158" i="7" s="1"/>
  <c r="U65" i="20"/>
  <c r="L131" i="7" s="1"/>
  <c r="L158" i="7" s="1"/>
  <c r="T65" i="20"/>
  <c r="R65" i="20"/>
  <c r="M89" i="7" s="1"/>
  <c r="AU98" i="7" s="1"/>
  <c r="Q65" i="20"/>
  <c r="M80" i="7" s="1"/>
  <c r="AD98" i="7" s="1"/>
  <c r="P65" i="20"/>
  <c r="M71" i="7" s="1"/>
  <c r="M98" i="7" s="1"/>
  <c r="O65" i="20"/>
  <c r="N65" i="20"/>
  <c r="L89" i="7" s="1"/>
  <c r="AT98" i="7" s="1"/>
  <c r="M65" i="20"/>
  <c r="L80" i="7" s="1"/>
  <c r="AC98" i="7" s="1"/>
  <c r="L65" i="20"/>
  <c r="L71" i="7" s="1"/>
  <c r="L98" i="7" s="1"/>
  <c r="K65" i="20"/>
  <c r="I65" i="20"/>
  <c r="M28" i="7" s="1"/>
  <c r="AU38" i="7" s="1"/>
  <c r="H65" i="20"/>
  <c r="M19" i="7" s="1"/>
  <c r="AD38" i="7" s="1"/>
  <c r="G65" i="20"/>
  <c r="M10" i="7" s="1"/>
  <c r="M38" i="7" s="1"/>
  <c r="F65" i="20"/>
  <c r="E65" i="20"/>
  <c r="L28" i="7" s="1"/>
  <c r="AT38" i="7" s="1"/>
  <c r="D65" i="20"/>
  <c r="L19" i="7" s="1"/>
  <c r="AC38" i="7" s="1"/>
  <c r="C65" i="20"/>
  <c r="L10" i="7" s="1"/>
  <c r="L38" i="7" s="1"/>
  <c r="B65" i="20"/>
  <c r="AA63" i="20"/>
  <c r="M147" i="7" s="1"/>
  <c r="AU156" i="7" s="1"/>
  <c r="M138" i="7"/>
  <c r="AD156" i="7" s="1"/>
  <c r="Y63" i="20"/>
  <c r="M129" i="7" s="1"/>
  <c r="M156" i="7" s="1"/>
  <c r="X63" i="20"/>
  <c r="W63" i="20"/>
  <c r="L147" i="7" s="1"/>
  <c r="AT156" i="7" s="1"/>
  <c r="V63" i="20"/>
  <c r="L138" i="7" s="1"/>
  <c r="AC156" i="7" s="1"/>
  <c r="U63" i="20"/>
  <c r="L129" i="7" s="1"/>
  <c r="L156" i="7" s="1"/>
  <c r="T63" i="20"/>
  <c r="R63" i="20"/>
  <c r="M87" i="7" s="1"/>
  <c r="AU96" i="7" s="1"/>
  <c r="Q63" i="20"/>
  <c r="M78" i="7" s="1"/>
  <c r="AD96" i="7" s="1"/>
  <c r="P63" i="20"/>
  <c r="M69" i="7" s="1"/>
  <c r="M96" i="7" s="1"/>
  <c r="O63" i="20"/>
  <c r="N63" i="20"/>
  <c r="L87" i="7" s="1"/>
  <c r="AT96" i="7" s="1"/>
  <c r="M63" i="20"/>
  <c r="L78" i="7" s="1"/>
  <c r="AC96" i="7" s="1"/>
  <c r="L63" i="20"/>
  <c r="L69" i="7" s="1"/>
  <c r="L96" i="7" s="1"/>
  <c r="K63" i="20"/>
  <c r="I63" i="20"/>
  <c r="M26" i="7" s="1"/>
  <c r="AU36" i="7" s="1"/>
  <c r="H63" i="20"/>
  <c r="M17" i="7" s="1"/>
  <c r="AD36" i="7" s="1"/>
  <c r="G63" i="20"/>
  <c r="M8" i="7" s="1"/>
  <c r="M36" i="7" s="1"/>
  <c r="F63" i="20"/>
  <c r="E63" i="20"/>
  <c r="L26" i="7" s="1"/>
  <c r="AT36" i="7" s="1"/>
  <c r="D63" i="20"/>
  <c r="L17" i="7" s="1"/>
  <c r="AC36" i="7" s="1"/>
  <c r="C63" i="20"/>
  <c r="L8" i="7" s="1"/>
  <c r="L36" i="7" s="1"/>
  <c r="B63" i="20"/>
  <c r="AA64" i="20"/>
  <c r="M148" i="7" s="1"/>
  <c r="AU157" i="7" s="1"/>
  <c r="M130" i="7"/>
  <c r="M157" i="7" s="1"/>
  <c r="X64" i="20"/>
  <c r="W64" i="20"/>
  <c r="L148" i="7" s="1"/>
  <c r="AT157" i="7" s="1"/>
  <c r="V64" i="20"/>
  <c r="L139" i="7" s="1"/>
  <c r="AC157" i="7" s="1"/>
  <c r="U64" i="20"/>
  <c r="L130" i="7" s="1"/>
  <c r="L157" i="7" s="1"/>
  <c r="T64" i="20"/>
  <c r="R64" i="20"/>
  <c r="M88" i="7" s="1"/>
  <c r="AU97" i="7" s="1"/>
  <c r="Q64" i="20"/>
  <c r="M79" i="7" s="1"/>
  <c r="AD97" i="7" s="1"/>
  <c r="P64" i="20"/>
  <c r="M70" i="7" s="1"/>
  <c r="M97" i="7" s="1"/>
  <c r="O64" i="20"/>
  <c r="N64" i="20"/>
  <c r="L88" i="7" s="1"/>
  <c r="AT97" i="7" s="1"/>
  <c r="M64" i="20"/>
  <c r="L79" i="7" s="1"/>
  <c r="AC97" i="7" s="1"/>
  <c r="L64" i="20"/>
  <c r="L70" i="7" s="1"/>
  <c r="L97" i="7" s="1"/>
  <c r="K64" i="20"/>
  <c r="I64" i="20"/>
  <c r="M27" i="7" s="1"/>
  <c r="AU37" i="7" s="1"/>
  <c r="H64" i="20"/>
  <c r="M18" i="7" s="1"/>
  <c r="AD37" i="7" s="1"/>
  <c r="G64" i="20"/>
  <c r="M9" i="7" s="1"/>
  <c r="M37" i="7" s="1"/>
  <c r="F64" i="20"/>
  <c r="E64" i="20"/>
  <c r="L27" i="7" s="1"/>
  <c r="AT37" i="7" s="1"/>
  <c r="D64" i="20"/>
  <c r="L18" i="7" s="1"/>
  <c r="AC37" i="7" s="1"/>
  <c r="C64" i="20"/>
  <c r="L9" i="7" s="1"/>
  <c r="L37" i="7" s="1"/>
  <c r="B64" i="20"/>
  <c r="AA62" i="20"/>
  <c r="M146" i="7" s="1"/>
  <c r="AU155" i="7" s="1"/>
  <c r="M137" i="7"/>
  <c r="AD155" i="7" s="1"/>
  <c r="Y62" i="20"/>
  <c r="M128" i="7" s="1"/>
  <c r="M155" i="7" s="1"/>
  <c r="X62" i="20"/>
  <c r="W62" i="20"/>
  <c r="L146" i="7" s="1"/>
  <c r="AT155" i="7" s="1"/>
  <c r="V62" i="20"/>
  <c r="L137" i="7" s="1"/>
  <c r="AC155" i="7" s="1"/>
  <c r="U62" i="20"/>
  <c r="L128" i="7" s="1"/>
  <c r="L155" i="7" s="1"/>
  <c r="T62" i="20"/>
  <c r="R62" i="20"/>
  <c r="M86" i="7" s="1"/>
  <c r="AU95" i="7" s="1"/>
  <c r="Q62" i="20"/>
  <c r="M77" i="7" s="1"/>
  <c r="AD95" i="7" s="1"/>
  <c r="P62" i="20"/>
  <c r="M68" i="7" s="1"/>
  <c r="M95" i="7" s="1"/>
  <c r="O62" i="20"/>
  <c r="N62" i="20"/>
  <c r="L86" i="7" s="1"/>
  <c r="AT95" i="7" s="1"/>
  <c r="M62" i="20"/>
  <c r="L77" i="7" s="1"/>
  <c r="AC95" i="7" s="1"/>
  <c r="L62" i="20"/>
  <c r="L68" i="7" s="1"/>
  <c r="L95" i="7" s="1"/>
  <c r="K62" i="20"/>
  <c r="I62" i="20"/>
  <c r="M25" i="7" s="1"/>
  <c r="AU35" i="7" s="1"/>
  <c r="H62" i="20"/>
  <c r="M16" i="7" s="1"/>
  <c r="AD35" i="7" s="1"/>
  <c r="G62" i="20"/>
  <c r="M7" i="7" s="1"/>
  <c r="M35" i="7" s="1"/>
  <c r="F62" i="20"/>
  <c r="E62" i="20"/>
  <c r="L25" i="7" s="1"/>
  <c r="AT35" i="7" s="1"/>
  <c r="D62" i="20"/>
  <c r="L16" i="7" s="1"/>
  <c r="AC35" i="7" s="1"/>
  <c r="C62" i="20"/>
  <c r="L7" i="7" s="1"/>
  <c r="L35" i="7" s="1"/>
  <c r="B62" i="20"/>
  <c r="AA60" i="20"/>
  <c r="M144" i="7" s="1"/>
  <c r="AU153" i="7" s="1"/>
  <c r="Z60" i="20"/>
  <c r="M135" i="7" s="1"/>
  <c r="AD153" i="7" s="1"/>
  <c r="Y60" i="20"/>
  <c r="M126" i="7" s="1"/>
  <c r="M153" i="7" s="1"/>
  <c r="X60" i="20"/>
  <c r="W60" i="20"/>
  <c r="L144" i="7" s="1"/>
  <c r="AT153" i="7" s="1"/>
  <c r="V60" i="20"/>
  <c r="L135" i="7" s="1"/>
  <c r="AC153" i="7" s="1"/>
  <c r="U60" i="20"/>
  <c r="L126" i="7" s="1"/>
  <c r="L153" i="7" s="1"/>
  <c r="T60" i="20"/>
  <c r="R60" i="20"/>
  <c r="M84" i="7" s="1"/>
  <c r="AU93" i="7" s="1"/>
  <c r="Q60" i="20"/>
  <c r="M75" i="7" s="1"/>
  <c r="AD93" i="7" s="1"/>
  <c r="P60" i="20"/>
  <c r="M66" i="7" s="1"/>
  <c r="M93" i="7" s="1"/>
  <c r="O60" i="20"/>
  <c r="N60" i="20"/>
  <c r="L84" i="7" s="1"/>
  <c r="AT93" i="7" s="1"/>
  <c r="M60" i="20"/>
  <c r="L75" i="7" s="1"/>
  <c r="AC93" i="7" s="1"/>
  <c r="L60" i="20"/>
  <c r="L66" i="7" s="1"/>
  <c r="L93" i="7" s="1"/>
  <c r="K60" i="20"/>
  <c r="I60" i="20"/>
  <c r="M23" i="7" s="1"/>
  <c r="AU33" i="7" s="1"/>
  <c r="H60" i="20"/>
  <c r="M14" i="7" s="1"/>
  <c r="AD33" i="7" s="1"/>
  <c r="G60" i="20"/>
  <c r="M5" i="7" s="1"/>
  <c r="M33" i="7" s="1"/>
  <c r="F60" i="20"/>
  <c r="E60" i="20"/>
  <c r="L23" i="7" s="1"/>
  <c r="AT33" i="7" s="1"/>
  <c r="D60" i="20"/>
  <c r="L14" i="7" s="1"/>
  <c r="AC33" i="7" s="1"/>
  <c r="C60" i="20"/>
  <c r="L5" i="7" s="1"/>
  <c r="L33" i="7" s="1"/>
  <c r="B60" i="20"/>
  <c r="AA61" i="20"/>
  <c r="M145" i="7" s="1"/>
  <c r="AU154" i="7" s="1"/>
  <c r="M136" i="7"/>
  <c r="AD154" i="7" s="1"/>
  <c r="Y61" i="20"/>
  <c r="M127" i="7" s="1"/>
  <c r="M154" i="7" s="1"/>
  <c r="X61" i="20"/>
  <c r="W61" i="20"/>
  <c r="L145" i="7" s="1"/>
  <c r="AT154" i="7" s="1"/>
  <c r="V61" i="20"/>
  <c r="L136" i="7" s="1"/>
  <c r="AC154" i="7" s="1"/>
  <c r="U61" i="20"/>
  <c r="L127" i="7" s="1"/>
  <c r="L154" i="7" s="1"/>
  <c r="T61" i="20"/>
  <c r="R61" i="20"/>
  <c r="M85" i="7" s="1"/>
  <c r="AU94" i="7" s="1"/>
  <c r="Q61" i="20"/>
  <c r="M76" i="7" s="1"/>
  <c r="AD94" i="7" s="1"/>
  <c r="P61" i="20"/>
  <c r="M67" i="7" s="1"/>
  <c r="M94" i="7" s="1"/>
  <c r="O61" i="20"/>
  <c r="N61" i="20"/>
  <c r="L85" i="7" s="1"/>
  <c r="AT94" i="7" s="1"/>
  <c r="M61" i="20"/>
  <c r="L76" i="7" s="1"/>
  <c r="AC94" i="7" s="1"/>
  <c r="L61" i="20"/>
  <c r="L67" i="7" s="1"/>
  <c r="L94" i="7" s="1"/>
  <c r="K61" i="20"/>
  <c r="I61" i="20"/>
  <c r="M24" i="7" s="1"/>
  <c r="AU34" i="7" s="1"/>
  <c r="H61" i="20"/>
  <c r="M15" i="7" s="1"/>
  <c r="AD34" i="7" s="1"/>
  <c r="G61" i="20"/>
  <c r="M6" i="7" s="1"/>
  <c r="M34" i="7" s="1"/>
  <c r="F61" i="20"/>
  <c r="E61" i="20"/>
  <c r="L24" i="7" s="1"/>
  <c r="AT34" i="7" s="1"/>
  <c r="D61" i="20"/>
  <c r="L15" i="7" s="1"/>
  <c r="AC34" i="7" s="1"/>
  <c r="C61" i="20"/>
  <c r="L6" i="7" s="1"/>
  <c r="L34" i="7" s="1"/>
  <c r="B61" i="20"/>
  <c r="P55" i="20"/>
  <c r="M168" i="6" s="1"/>
  <c r="O55" i="20"/>
  <c r="L168" i="6" s="1"/>
  <c r="N55" i="20"/>
  <c r="L55" i="20"/>
  <c r="M118" i="6" s="1"/>
  <c r="K55" i="20"/>
  <c r="L118" i="6" s="1"/>
  <c r="J55" i="20"/>
  <c r="H55" i="20"/>
  <c r="M68" i="6" s="1"/>
  <c r="G55" i="20"/>
  <c r="L68" i="6" s="1"/>
  <c r="F55" i="20"/>
  <c r="D55" i="20"/>
  <c r="M18" i="6" s="1"/>
  <c r="C55" i="20"/>
  <c r="L18" i="6" s="1"/>
  <c r="B55" i="20"/>
  <c r="P53" i="20"/>
  <c r="M166" i="6" s="1"/>
  <c r="O53" i="20"/>
  <c r="L166" i="6" s="1"/>
  <c r="N53" i="20"/>
  <c r="L53" i="20"/>
  <c r="M116" i="6" s="1"/>
  <c r="K53" i="20"/>
  <c r="L116" i="6" s="1"/>
  <c r="J53" i="20"/>
  <c r="H53" i="20"/>
  <c r="M66" i="6" s="1"/>
  <c r="G53" i="20"/>
  <c r="L66" i="6" s="1"/>
  <c r="F53" i="20"/>
  <c r="D53" i="20"/>
  <c r="M16" i="6" s="1"/>
  <c r="C53" i="20"/>
  <c r="L16" i="6" s="1"/>
  <c r="B53" i="20"/>
  <c r="P54" i="20"/>
  <c r="M167" i="6" s="1"/>
  <c r="O54" i="20"/>
  <c r="L167" i="6" s="1"/>
  <c r="N54" i="20"/>
  <c r="L54" i="20"/>
  <c r="M117" i="6" s="1"/>
  <c r="K54" i="20"/>
  <c r="L117" i="6" s="1"/>
  <c r="J54" i="20"/>
  <c r="H54" i="20"/>
  <c r="M67" i="6" s="1"/>
  <c r="G54" i="20"/>
  <c r="L67" i="6" s="1"/>
  <c r="F54" i="20"/>
  <c r="D54" i="20"/>
  <c r="M17" i="6" s="1"/>
  <c r="C54" i="20"/>
  <c r="L17" i="6" s="1"/>
  <c r="B54" i="20"/>
  <c r="P52" i="20"/>
  <c r="M165" i="6" s="1"/>
  <c r="O52" i="20"/>
  <c r="L165" i="6" s="1"/>
  <c r="N52" i="20"/>
  <c r="L52" i="20"/>
  <c r="M115" i="6" s="1"/>
  <c r="K52" i="20"/>
  <c r="L115" i="6" s="1"/>
  <c r="J52" i="20"/>
  <c r="H52" i="20"/>
  <c r="M65" i="6" s="1"/>
  <c r="G52" i="20"/>
  <c r="L65" i="6" s="1"/>
  <c r="F52" i="20"/>
  <c r="D52" i="20"/>
  <c r="M15" i="6" s="1"/>
  <c r="C52" i="20"/>
  <c r="L15" i="6" s="1"/>
  <c r="B52" i="20"/>
  <c r="P50" i="20"/>
  <c r="M163" i="6" s="1"/>
  <c r="O50" i="20"/>
  <c r="L163" i="6" s="1"/>
  <c r="N50" i="20"/>
  <c r="L50" i="20"/>
  <c r="M113" i="6" s="1"/>
  <c r="K50" i="20"/>
  <c r="L113" i="6" s="1"/>
  <c r="J50" i="20"/>
  <c r="H50" i="20"/>
  <c r="M63" i="6" s="1"/>
  <c r="G50" i="20"/>
  <c r="L63" i="6" s="1"/>
  <c r="F50" i="20"/>
  <c r="D50" i="20"/>
  <c r="M13" i="6" s="1"/>
  <c r="C50" i="20"/>
  <c r="L13" i="6" s="1"/>
  <c r="B50" i="20"/>
  <c r="P51" i="20"/>
  <c r="M164" i="6" s="1"/>
  <c r="O51" i="20"/>
  <c r="L164" i="6" s="1"/>
  <c r="N51" i="20"/>
  <c r="L51" i="20"/>
  <c r="M114" i="6" s="1"/>
  <c r="K51" i="20"/>
  <c r="L114" i="6" s="1"/>
  <c r="J51" i="20"/>
  <c r="H51" i="20"/>
  <c r="M64" i="6" s="1"/>
  <c r="G51" i="20"/>
  <c r="L64" i="6" s="1"/>
  <c r="F51" i="20"/>
  <c r="D51" i="20"/>
  <c r="M14" i="6" s="1"/>
  <c r="C51" i="20"/>
  <c r="L14" i="6" s="1"/>
  <c r="B51" i="20"/>
  <c r="P46" i="20"/>
  <c r="M159" i="6" s="1"/>
  <c r="O46" i="20"/>
  <c r="L159" i="6" s="1"/>
  <c r="N46" i="20"/>
  <c r="L46" i="20"/>
  <c r="M109" i="6" s="1"/>
  <c r="K46" i="20"/>
  <c r="L109" i="6" s="1"/>
  <c r="J46" i="20"/>
  <c r="H46" i="20"/>
  <c r="M59" i="6" s="1"/>
  <c r="G46" i="20"/>
  <c r="L59" i="6" s="1"/>
  <c r="F46" i="20"/>
  <c r="D46" i="20"/>
  <c r="M9" i="6" s="1"/>
  <c r="C46" i="20"/>
  <c r="L9" i="6" s="1"/>
  <c r="B46" i="20"/>
  <c r="P44" i="20"/>
  <c r="M157" i="6" s="1"/>
  <c r="O44" i="20"/>
  <c r="L157" i="6" s="1"/>
  <c r="N44" i="20"/>
  <c r="L44" i="20"/>
  <c r="M107" i="6" s="1"/>
  <c r="K44" i="20"/>
  <c r="L107" i="6" s="1"/>
  <c r="J44" i="20"/>
  <c r="H44" i="20"/>
  <c r="M57" i="6" s="1"/>
  <c r="G44" i="20"/>
  <c r="L57" i="6" s="1"/>
  <c r="F44" i="20"/>
  <c r="D44" i="20"/>
  <c r="M7" i="6" s="1"/>
  <c r="C44" i="20"/>
  <c r="L7" i="6" s="1"/>
  <c r="B44" i="20"/>
  <c r="P45" i="20"/>
  <c r="M158" i="6" s="1"/>
  <c r="O45" i="20"/>
  <c r="L158" i="6" s="1"/>
  <c r="N45" i="20"/>
  <c r="L45" i="20"/>
  <c r="M108" i="6" s="1"/>
  <c r="K45" i="20"/>
  <c r="L108" i="6" s="1"/>
  <c r="J45" i="20"/>
  <c r="H45" i="20"/>
  <c r="M58" i="6" s="1"/>
  <c r="G45" i="20"/>
  <c r="L58" i="6" s="1"/>
  <c r="F45" i="20"/>
  <c r="D45" i="20"/>
  <c r="M8" i="6" s="1"/>
  <c r="C45" i="20"/>
  <c r="L8" i="6" s="1"/>
  <c r="B45" i="20"/>
  <c r="P43" i="20"/>
  <c r="M156" i="6" s="1"/>
  <c r="O43" i="20"/>
  <c r="L156" i="6" s="1"/>
  <c r="N43" i="20"/>
  <c r="M106" i="6"/>
  <c r="K43" i="20"/>
  <c r="L106" i="6" s="1"/>
  <c r="J43" i="20"/>
  <c r="M56" i="6"/>
  <c r="L56" i="6"/>
  <c r="F43" i="20"/>
  <c r="M6" i="6"/>
  <c r="L6" i="6"/>
  <c r="B43" i="20"/>
  <c r="P41" i="20"/>
  <c r="M154" i="6" s="1"/>
  <c r="O41" i="20"/>
  <c r="L154" i="6" s="1"/>
  <c r="N41" i="20"/>
  <c r="L41" i="20"/>
  <c r="M104" i="6" s="1"/>
  <c r="K41" i="20"/>
  <c r="L104" i="6" s="1"/>
  <c r="J41" i="20"/>
  <c r="H41" i="20"/>
  <c r="M54" i="6" s="1"/>
  <c r="G41" i="20"/>
  <c r="L54" i="6" s="1"/>
  <c r="F41" i="20"/>
  <c r="D41" i="20"/>
  <c r="M4" i="6" s="1"/>
  <c r="C41" i="20"/>
  <c r="L4" i="6" s="1"/>
  <c r="B41" i="20"/>
  <c r="P42" i="20"/>
  <c r="M155" i="6" s="1"/>
  <c r="O42" i="20"/>
  <c r="L155" i="6" s="1"/>
  <c r="N42" i="20"/>
  <c r="L42" i="20"/>
  <c r="M105" i="6" s="1"/>
  <c r="K42" i="20"/>
  <c r="L105" i="6" s="1"/>
  <c r="J42" i="20"/>
  <c r="H42" i="20"/>
  <c r="M55" i="6" s="1"/>
  <c r="G42" i="20"/>
  <c r="L55" i="6" s="1"/>
  <c r="F42" i="20"/>
  <c r="D42" i="20"/>
  <c r="M5" i="6" s="1"/>
  <c r="C42" i="20"/>
  <c r="L5" i="6" s="1"/>
  <c r="B42" i="20"/>
  <c r="P37" i="20"/>
  <c r="M177" i="6" s="1"/>
  <c r="O37" i="20"/>
  <c r="L177" i="6" s="1"/>
  <c r="N37" i="20"/>
  <c r="L37" i="20"/>
  <c r="M127" i="6" s="1"/>
  <c r="K37" i="20"/>
  <c r="L127" i="6" s="1"/>
  <c r="J37" i="20"/>
  <c r="H37" i="20"/>
  <c r="M77" i="6" s="1"/>
  <c r="G37" i="20"/>
  <c r="L77" i="6" s="1"/>
  <c r="F37" i="20"/>
  <c r="D37" i="20"/>
  <c r="M27" i="6" s="1"/>
  <c r="C37" i="20"/>
  <c r="L27" i="6" s="1"/>
  <c r="B37" i="20"/>
  <c r="P35" i="20"/>
  <c r="M175" i="6" s="1"/>
  <c r="O35" i="20"/>
  <c r="L175" i="6" s="1"/>
  <c r="N35" i="20"/>
  <c r="L35" i="20"/>
  <c r="M125" i="6" s="1"/>
  <c r="K35" i="20"/>
  <c r="L125" i="6" s="1"/>
  <c r="J35" i="20"/>
  <c r="H35" i="20"/>
  <c r="M75" i="6" s="1"/>
  <c r="G35" i="20"/>
  <c r="L75" i="6" s="1"/>
  <c r="F35" i="20"/>
  <c r="D35" i="20"/>
  <c r="M25" i="6" s="1"/>
  <c r="C35" i="20"/>
  <c r="L25" i="6" s="1"/>
  <c r="B35" i="20"/>
  <c r="P36" i="20"/>
  <c r="M176" i="6" s="1"/>
  <c r="O36" i="20"/>
  <c r="L176" i="6" s="1"/>
  <c r="N36" i="20"/>
  <c r="L36" i="20"/>
  <c r="M126" i="6" s="1"/>
  <c r="K36" i="20"/>
  <c r="L126" i="6" s="1"/>
  <c r="J36" i="20"/>
  <c r="H36" i="20"/>
  <c r="M76" i="6" s="1"/>
  <c r="G36" i="20"/>
  <c r="L76" i="6" s="1"/>
  <c r="F36" i="20"/>
  <c r="D36" i="20"/>
  <c r="M26" i="6" s="1"/>
  <c r="C36" i="20"/>
  <c r="L26" i="6" s="1"/>
  <c r="B36" i="20"/>
  <c r="P34" i="20"/>
  <c r="M174" i="6" s="1"/>
  <c r="O34" i="20"/>
  <c r="L174" i="6" s="1"/>
  <c r="N34" i="20"/>
  <c r="L34" i="20"/>
  <c r="M124" i="6" s="1"/>
  <c r="K34" i="20"/>
  <c r="L124" i="6" s="1"/>
  <c r="J34" i="20"/>
  <c r="M74" i="6"/>
  <c r="L74" i="6"/>
  <c r="F34" i="20"/>
  <c r="M24" i="6"/>
  <c r="L24" i="6"/>
  <c r="B34" i="20"/>
  <c r="P32" i="20"/>
  <c r="M172" i="6" s="1"/>
  <c r="O32" i="20"/>
  <c r="L172" i="6" s="1"/>
  <c r="N32" i="20"/>
  <c r="L32" i="20"/>
  <c r="M122" i="6" s="1"/>
  <c r="K32" i="20"/>
  <c r="L122" i="6" s="1"/>
  <c r="J32" i="20"/>
  <c r="H32" i="20"/>
  <c r="M72" i="6" s="1"/>
  <c r="G32" i="20"/>
  <c r="L72" i="6" s="1"/>
  <c r="F32" i="20"/>
  <c r="D32" i="20"/>
  <c r="M22" i="6" s="1"/>
  <c r="C32" i="20"/>
  <c r="L22" i="6" s="1"/>
  <c r="B32" i="20"/>
  <c r="P33" i="20"/>
  <c r="M173" i="6" s="1"/>
  <c r="O33" i="20"/>
  <c r="L173" i="6" s="1"/>
  <c r="N33" i="20"/>
  <c r="L33" i="20"/>
  <c r="M123" i="6" s="1"/>
  <c r="K33" i="20"/>
  <c r="L123" i="6" s="1"/>
  <c r="J33" i="20"/>
  <c r="H33" i="20"/>
  <c r="M73" i="6" s="1"/>
  <c r="G33" i="20"/>
  <c r="L73" i="6" s="1"/>
  <c r="F33" i="20"/>
  <c r="D33" i="20"/>
  <c r="M23" i="6" s="1"/>
  <c r="C33" i="20"/>
  <c r="L23" i="6" s="1"/>
  <c r="B33" i="20"/>
  <c r="L28" i="20"/>
  <c r="M27" i="5" s="1"/>
  <c r="K28" i="20"/>
  <c r="L27" i="5" s="1"/>
  <c r="J28" i="20"/>
  <c r="H28" i="20"/>
  <c r="M18" i="5" s="1"/>
  <c r="G28" i="20"/>
  <c r="L18" i="5" s="1"/>
  <c r="F28" i="20"/>
  <c r="D28" i="20"/>
  <c r="M9" i="5" s="1"/>
  <c r="C28" i="20"/>
  <c r="L9" i="5" s="1"/>
  <c r="B28" i="20"/>
  <c r="L26" i="20"/>
  <c r="M25" i="5" s="1"/>
  <c r="K26" i="20"/>
  <c r="L25" i="5" s="1"/>
  <c r="J26" i="20"/>
  <c r="H26" i="20"/>
  <c r="M16" i="5" s="1"/>
  <c r="G26" i="20"/>
  <c r="L16" i="5" s="1"/>
  <c r="F26" i="20"/>
  <c r="D26" i="20"/>
  <c r="M7" i="5" s="1"/>
  <c r="C26" i="20"/>
  <c r="L7" i="5" s="1"/>
  <c r="B26" i="20"/>
  <c r="L27" i="20"/>
  <c r="M26" i="5" s="1"/>
  <c r="K27" i="20"/>
  <c r="L26" i="5" s="1"/>
  <c r="J27" i="20"/>
  <c r="H27" i="20"/>
  <c r="M17" i="5" s="1"/>
  <c r="G27" i="20"/>
  <c r="L17" i="5" s="1"/>
  <c r="F27" i="20"/>
  <c r="D27" i="20"/>
  <c r="M8" i="5" s="1"/>
  <c r="C27" i="20"/>
  <c r="L8" i="5" s="1"/>
  <c r="B27" i="20"/>
  <c r="L25" i="20"/>
  <c r="M24" i="5" s="1"/>
  <c r="K25" i="20"/>
  <c r="L24" i="5" s="1"/>
  <c r="J25" i="20"/>
  <c r="H25" i="20"/>
  <c r="M15" i="5" s="1"/>
  <c r="G25" i="20"/>
  <c r="L15" i="5" s="1"/>
  <c r="F25" i="20"/>
  <c r="D25" i="20"/>
  <c r="M6" i="5" s="1"/>
  <c r="C25" i="20"/>
  <c r="L6" i="5" s="1"/>
  <c r="B25" i="20"/>
  <c r="L23" i="20"/>
  <c r="M22" i="5" s="1"/>
  <c r="K23" i="20"/>
  <c r="L22" i="5" s="1"/>
  <c r="J23" i="20"/>
  <c r="H23" i="20"/>
  <c r="M13" i="5" s="1"/>
  <c r="G23" i="20"/>
  <c r="L13" i="5" s="1"/>
  <c r="F23" i="20"/>
  <c r="D23" i="20"/>
  <c r="M4" i="5" s="1"/>
  <c r="C23" i="20"/>
  <c r="L4" i="5" s="1"/>
  <c r="B23" i="20"/>
  <c r="L24" i="20"/>
  <c r="M23" i="5" s="1"/>
  <c r="K24" i="20"/>
  <c r="L23" i="5" s="1"/>
  <c r="J24" i="20"/>
  <c r="H24" i="20"/>
  <c r="M14" i="5" s="1"/>
  <c r="G24" i="20"/>
  <c r="L14" i="5" s="1"/>
  <c r="F24" i="20"/>
  <c r="D24" i="20"/>
  <c r="M5" i="5" s="1"/>
  <c r="C24" i="20"/>
  <c r="L5" i="5" s="1"/>
  <c r="B24" i="20"/>
  <c r="N19" i="20"/>
  <c r="M19" i="20"/>
  <c r="L19" i="20"/>
  <c r="K19" i="20"/>
  <c r="J19" i="20"/>
  <c r="I19" i="20"/>
  <c r="G19" i="20"/>
  <c r="F19" i="20"/>
  <c r="E19" i="20"/>
  <c r="D19" i="20"/>
  <c r="C19" i="20"/>
  <c r="B19" i="20"/>
  <c r="N18" i="20"/>
  <c r="M18" i="20"/>
  <c r="L18" i="20"/>
  <c r="K18" i="20"/>
  <c r="J18" i="20"/>
  <c r="I18" i="20"/>
  <c r="G18" i="20"/>
  <c r="F18" i="20"/>
  <c r="E18" i="20"/>
  <c r="D18" i="20"/>
  <c r="C18" i="20"/>
  <c r="B18" i="20"/>
  <c r="N17" i="20"/>
  <c r="M17" i="20"/>
  <c r="L17" i="20"/>
  <c r="K17" i="20"/>
  <c r="J17" i="20"/>
  <c r="I17" i="20"/>
  <c r="G17" i="20"/>
  <c r="F17" i="20"/>
  <c r="E17" i="20"/>
  <c r="D17" i="20"/>
  <c r="C17" i="20"/>
  <c r="B17" i="20"/>
  <c r="N16" i="20"/>
  <c r="M16" i="20"/>
  <c r="L16" i="20"/>
  <c r="K16" i="20"/>
  <c r="J16" i="20"/>
  <c r="I16" i="20"/>
  <c r="G16" i="20"/>
  <c r="F16" i="20"/>
  <c r="E16" i="20"/>
  <c r="D16" i="20"/>
  <c r="C16" i="20"/>
  <c r="B16" i="20"/>
  <c r="N15" i="20"/>
  <c r="M15" i="20"/>
  <c r="L15" i="20"/>
  <c r="K15" i="20"/>
  <c r="J15" i="20"/>
  <c r="I15" i="20"/>
  <c r="G15" i="20"/>
  <c r="F15" i="20"/>
  <c r="E15" i="20"/>
  <c r="D15" i="20"/>
  <c r="C15" i="20"/>
  <c r="B15" i="20"/>
  <c r="N14" i="20"/>
  <c r="M14" i="20"/>
  <c r="L14" i="20"/>
  <c r="K14" i="20"/>
  <c r="J14" i="20"/>
  <c r="I14" i="20"/>
  <c r="G14" i="20"/>
  <c r="F14" i="20"/>
  <c r="E14" i="20"/>
  <c r="D14" i="20"/>
  <c r="C14" i="20"/>
  <c r="B14" i="20"/>
  <c r="K10" i="20"/>
  <c r="I10" i="20"/>
  <c r="H10" i="20"/>
  <c r="G10" i="20"/>
  <c r="F10" i="20"/>
  <c r="E10" i="20"/>
  <c r="D10" i="20"/>
  <c r="C10" i="20"/>
  <c r="B10" i="20"/>
  <c r="K9" i="20"/>
  <c r="I8" i="20"/>
  <c r="H8" i="20"/>
  <c r="G8" i="20"/>
  <c r="F8" i="20"/>
  <c r="E8" i="20"/>
  <c r="D8" i="20"/>
  <c r="C8" i="20"/>
  <c r="B8" i="20"/>
  <c r="K8" i="20"/>
  <c r="I9" i="20"/>
  <c r="H9" i="20"/>
  <c r="G9" i="20"/>
  <c r="F9" i="20"/>
  <c r="E9" i="20"/>
  <c r="D9" i="20"/>
  <c r="C9" i="20"/>
  <c r="B9" i="20"/>
  <c r="K7" i="20"/>
  <c r="I7" i="20"/>
  <c r="H7" i="20"/>
  <c r="G7" i="20"/>
  <c r="F7" i="20"/>
  <c r="E7" i="20"/>
  <c r="D7" i="20"/>
  <c r="C7" i="20"/>
  <c r="B7" i="20"/>
  <c r="K6" i="20"/>
  <c r="I5" i="20"/>
  <c r="H5" i="20"/>
  <c r="G5" i="20"/>
  <c r="F5" i="20"/>
  <c r="E5" i="20"/>
  <c r="D5" i="20"/>
  <c r="C5" i="20"/>
  <c r="B5" i="20"/>
  <c r="K5" i="20"/>
  <c r="I6" i="20"/>
  <c r="H6" i="20"/>
  <c r="G6" i="20"/>
  <c r="M6" i="20" s="1"/>
  <c r="M6" i="3" s="1"/>
  <c r="F6" i="20"/>
  <c r="E6" i="20"/>
  <c r="D6" i="20"/>
  <c r="C6" i="20"/>
  <c r="B6" i="20"/>
  <c r="M14" i="4"/>
  <c r="M15" i="4"/>
  <c r="M16" i="4"/>
  <c r="M17" i="4"/>
  <c r="M18" i="4"/>
  <c r="M13" i="4"/>
  <c r="L14" i="4"/>
  <c r="L15" i="4"/>
  <c r="L16" i="4"/>
  <c r="L17" i="4"/>
  <c r="L18" i="4"/>
  <c r="L13" i="4"/>
  <c r="M5" i="4"/>
  <c r="M6" i="4"/>
  <c r="M7" i="4"/>
  <c r="M8" i="4"/>
  <c r="M9" i="4"/>
  <c r="L4" i="4"/>
  <c r="L5" i="4"/>
  <c r="L6" i="4"/>
  <c r="L7" i="4"/>
  <c r="L8" i="4"/>
  <c r="L9" i="4"/>
  <c r="M5" i="20" l="1"/>
  <c r="L10" i="20"/>
  <c r="L10" i="3" s="1"/>
  <c r="L7" i="20"/>
  <c r="L7" i="3" s="1"/>
  <c r="L9" i="20"/>
  <c r="L9" i="3" s="1"/>
  <c r="L8" i="20"/>
  <c r="L8" i="3" s="1"/>
  <c r="M7" i="20"/>
  <c r="M7" i="3" s="1"/>
  <c r="M9" i="20"/>
  <c r="M9" i="3" s="1"/>
  <c r="L6" i="20"/>
  <c r="L6" i="3" s="1"/>
  <c r="M8" i="20"/>
  <c r="M8" i="3" s="1"/>
  <c r="L5" i="20"/>
  <c r="M10" i="20"/>
  <c r="M10" i="3" s="1"/>
  <c r="L5" i="8"/>
  <c r="L41" i="8" s="1"/>
  <c r="C96" i="4"/>
  <c r="D96" i="4" s="1"/>
  <c r="C113" i="4"/>
  <c r="D113" i="4" s="1"/>
  <c r="C97" i="4"/>
  <c r="D97" i="4" s="1"/>
  <c r="C112" i="4"/>
  <c r="D112" i="4" s="1"/>
  <c r="C81" i="4"/>
  <c r="D81" i="4" s="1"/>
  <c r="C32" i="4"/>
  <c r="D32" i="4" s="1"/>
  <c r="C65" i="4"/>
  <c r="D65" i="4" s="1"/>
  <c r="C80" i="4"/>
  <c r="D80" i="4" s="1"/>
  <c r="C49" i="4"/>
  <c r="D49" i="4" s="1"/>
  <c r="C64" i="4"/>
  <c r="D64" i="4" s="1"/>
  <c r="C48" i="4"/>
  <c r="D48" i="4" s="1"/>
  <c r="C33" i="4"/>
  <c r="D33" i="4" s="1"/>
  <c r="A139" i="4" l="1"/>
  <c r="A140" i="4"/>
  <c r="A141" i="4"/>
  <c r="A142" i="4"/>
  <c r="A143" i="4"/>
  <c r="A144" i="4"/>
  <c r="AR76" i="18" l="1"/>
  <c r="AQ76" i="18"/>
  <c r="AP76" i="18"/>
  <c r="AO76" i="18"/>
  <c r="AN76" i="18"/>
  <c r="AM76" i="18"/>
  <c r="AL76" i="18"/>
  <c r="AK76" i="18"/>
  <c r="AJ76" i="18"/>
  <c r="AI76" i="18"/>
  <c r="AG76" i="18"/>
  <c r="AF76" i="18"/>
  <c r="K159" i="8" s="1"/>
  <c r="AE76" i="18"/>
  <c r="K186" i="8" s="1"/>
  <c r="AD76" i="18"/>
  <c r="AA186" i="8" s="1"/>
  <c r="AC76" i="18"/>
  <c r="AB76" i="18"/>
  <c r="AA76" i="18"/>
  <c r="J159" i="8" s="1"/>
  <c r="Z76" i="18"/>
  <c r="J186" i="8" s="1"/>
  <c r="Y76" i="18"/>
  <c r="Z186" i="8" s="1"/>
  <c r="X76" i="18"/>
  <c r="V76" i="18"/>
  <c r="U76" i="18"/>
  <c r="T76" i="18"/>
  <c r="K116" i="8" s="1"/>
  <c r="S76" i="18"/>
  <c r="AA116" i="8" s="1"/>
  <c r="R76" i="18"/>
  <c r="Q76" i="18"/>
  <c r="P76" i="18"/>
  <c r="O76" i="18"/>
  <c r="J116" i="8" s="1"/>
  <c r="N76" i="18"/>
  <c r="Z116" i="8" s="1"/>
  <c r="M76" i="18"/>
  <c r="K76" i="18"/>
  <c r="J76" i="18"/>
  <c r="I76" i="18"/>
  <c r="K46" i="8" s="1"/>
  <c r="H76" i="18"/>
  <c r="AB46" i="8" s="1"/>
  <c r="G76" i="18"/>
  <c r="F76" i="18"/>
  <c r="E76" i="18"/>
  <c r="D76" i="18"/>
  <c r="J46" i="8" s="1"/>
  <c r="C76" i="18"/>
  <c r="AA46" i="8" s="1"/>
  <c r="B76" i="18"/>
  <c r="AR74" i="18"/>
  <c r="AQ74" i="18"/>
  <c r="AP74" i="18"/>
  <c r="AO74" i="18"/>
  <c r="AN74" i="18"/>
  <c r="AM74" i="18"/>
  <c r="AL74" i="18"/>
  <c r="AK74" i="18"/>
  <c r="AJ74" i="18"/>
  <c r="AI74" i="18"/>
  <c r="AG74" i="18"/>
  <c r="AF74" i="18"/>
  <c r="K157" i="8" s="1"/>
  <c r="AE74" i="18"/>
  <c r="K184" i="8" s="1"/>
  <c r="AD74" i="18"/>
  <c r="AA184" i="8" s="1"/>
  <c r="AC74" i="18"/>
  <c r="AB74" i="18"/>
  <c r="AA74" i="18"/>
  <c r="J157" i="8" s="1"/>
  <c r="Z74" i="18"/>
  <c r="J184" i="8" s="1"/>
  <c r="Y74" i="18"/>
  <c r="Z184" i="8" s="1"/>
  <c r="X74" i="18"/>
  <c r="V74" i="18"/>
  <c r="U74" i="18"/>
  <c r="T74" i="18"/>
  <c r="K114" i="8" s="1"/>
  <c r="S74" i="18"/>
  <c r="AA114" i="8" s="1"/>
  <c r="R74" i="18"/>
  <c r="Q74" i="18"/>
  <c r="P74" i="18"/>
  <c r="O74" i="18"/>
  <c r="J114" i="8" s="1"/>
  <c r="N74" i="18"/>
  <c r="Z114" i="8" s="1"/>
  <c r="M74" i="18"/>
  <c r="K74" i="18"/>
  <c r="J74" i="18"/>
  <c r="I74" i="18"/>
  <c r="K44" i="8" s="1"/>
  <c r="H74" i="18"/>
  <c r="AB44" i="8" s="1"/>
  <c r="G74" i="18"/>
  <c r="F74" i="18"/>
  <c r="E74" i="18"/>
  <c r="D74" i="18"/>
  <c r="J44" i="8" s="1"/>
  <c r="C74" i="18"/>
  <c r="AA44" i="8" s="1"/>
  <c r="B74" i="18"/>
  <c r="AR75" i="18"/>
  <c r="AQ75" i="18"/>
  <c r="AP75" i="18"/>
  <c r="AO75" i="18"/>
  <c r="AN75" i="18"/>
  <c r="AM75" i="18"/>
  <c r="AL75" i="18"/>
  <c r="AK75" i="18"/>
  <c r="AJ75" i="18"/>
  <c r="AI75" i="18"/>
  <c r="AG75" i="18"/>
  <c r="AF75" i="18"/>
  <c r="K158" i="8" s="1"/>
  <c r="AE75" i="18"/>
  <c r="K185" i="8" s="1"/>
  <c r="AD75" i="18"/>
  <c r="AA185" i="8" s="1"/>
  <c r="AC75" i="18"/>
  <c r="AB75" i="18"/>
  <c r="AA75" i="18"/>
  <c r="J158" i="8" s="1"/>
  <c r="Z75" i="18"/>
  <c r="J185" i="8" s="1"/>
  <c r="Y75" i="18"/>
  <c r="Z185" i="8" s="1"/>
  <c r="X75" i="18"/>
  <c r="V75" i="18"/>
  <c r="U75" i="18"/>
  <c r="T75" i="18"/>
  <c r="K115" i="8" s="1"/>
  <c r="S75" i="18"/>
  <c r="AA115" i="8" s="1"/>
  <c r="R75" i="18"/>
  <c r="Q75" i="18"/>
  <c r="P75" i="18"/>
  <c r="O75" i="18"/>
  <c r="J115" i="8" s="1"/>
  <c r="N75" i="18"/>
  <c r="Z115" i="8" s="1"/>
  <c r="M75" i="18"/>
  <c r="K75" i="18"/>
  <c r="J75" i="18"/>
  <c r="I75" i="18"/>
  <c r="K45" i="8" s="1"/>
  <c r="H75" i="18"/>
  <c r="AB45" i="8" s="1"/>
  <c r="G75" i="18"/>
  <c r="F75" i="18"/>
  <c r="E75" i="18"/>
  <c r="D75" i="18"/>
  <c r="J45" i="8" s="1"/>
  <c r="C75" i="18"/>
  <c r="AA45" i="8" s="1"/>
  <c r="B75" i="18"/>
  <c r="AR73" i="18"/>
  <c r="AQ73" i="18"/>
  <c r="AP73" i="18"/>
  <c r="AO73" i="18"/>
  <c r="AN73" i="18"/>
  <c r="AM73" i="18"/>
  <c r="AL73" i="18"/>
  <c r="AK73" i="18"/>
  <c r="AJ73" i="18"/>
  <c r="AI73" i="18"/>
  <c r="AG73" i="18"/>
  <c r="AF73" i="18"/>
  <c r="K156" i="8" s="1"/>
  <c r="AE73" i="18"/>
  <c r="K183" i="8" s="1"/>
  <c r="AD73" i="18"/>
  <c r="AA183" i="8" s="1"/>
  <c r="AC73" i="18"/>
  <c r="AB73" i="18"/>
  <c r="AA73" i="18"/>
  <c r="J156" i="8" s="1"/>
  <c r="Z73" i="18"/>
  <c r="J183" i="8" s="1"/>
  <c r="Y73" i="18"/>
  <c r="Z183" i="8" s="1"/>
  <c r="X73" i="18"/>
  <c r="V73" i="18"/>
  <c r="U73" i="18"/>
  <c r="T73" i="18"/>
  <c r="K113" i="8" s="1"/>
  <c r="S73" i="18"/>
  <c r="AA113" i="8" s="1"/>
  <c r="R73" i="18"/>
  <c r="Q73" i="18"/>
  <c r="P73" i="18"/>
  <c r="O73" i="18"/>
  <c r="J113" i="8" s="1"/>
  <c r="N73" i="18"/>
  <c r="Z113" i="8" s="1"/>
  <c r="M73" i="18"/>
  <c r="K73" i="18"/>
  <c r="J73" i="18"/>
  <c r="I73" i="18"/>
  <c r="K43" i="8" s="1"/>
  <c r="H73" i="18"/>
  <c r="AB43" i="8" s="1"/>
  <c r="G73" i="18"/>
  <c r="F73" i="18"/>
  <c r="E73" i="18"/>
  <c r="D73" i="18"/>
  <c r="J43" i="8" s="1"/>
  <c r="C73" i="18"/>
  <c r="AA43" i="8" s="1"/>
  <c r="B73" i="18"/>
  <c r="AR71" i="18"/>
  <c r="AQ71" i="18"/>
  <c r="AP71" i="18"/>
  <c r="AO71" i="18"/>
  <c r="AN71" i="18"/>
  <c r="AM71" i="18"/>
  <c r="AL71" i="18"/>
  <c r="AK71" i="18"/>
  <c r="AJ71" i="18"/>
  <c r="AI71" i="18"/>
  <c r="AG71" i="18"/>
  <c r="AF71" i="18"/>
  <c r="K154" i="8" s="1"/>
  <c r="AE71" i="18"/>
  <c r="K181" i="8" s="1"/>
  <c r="AD71" i="18"/>
  <c r="AA181" i="8" s="1"/>
  <c r="AC71" i="18"/>
  <c r="AB71" i="18"/>
  <c r="AA71" i="18"/>
  <c r="J154" i="8" s="1"/>
  <c r="Z71" i="18"/>
  <c r="J181" i="8" s="1"/>
  <c r="Y71" i="18"/>
  <c r="Z181" i="8" s="1"/>
  <c r="X71" i="18"/>
  <c r="V71" i="18"/>
  <c r="U71" i="18"/>
  <c r="T71" i="18"/>
  <c r="K111" i="8" s="1"/>
  <c r="S71" i="18"/>
  <c r="AA111" i="8" s="1"/>
  <c r="R71" i="18"/>
  <c r="Q71" i="18"/>
  <c r="P71" i="18"/>
  <c r="O71" i="18"/>
  <c r="J111" i="8" s="1"/>
  <c r="N71" i="18"/>
  <c r="Z111" i="8" s="1"/>
  <c r="M71" i="18"/>
  <c r="K71" i="18"/>
  <c r="J71" i="18"/>
  <c r="I71" i="18"/>
  <c r="K41" i="8" s="1"/>
  <c r="H71" i="18"/>
  <c r="AB41" i="8" s="1"/>
  <c r="G71" i="18"/>
  <c r="F71" i="18"/>
  <c r="E71" i="18"/>
  <c r="D71" i="18"/>
  <c r="J41" i="8" s="1"/>
  <c r="C71" i="18"/>
  <c r="AA41" i="8" s="1"/>
  <c r="B71" i="18"/>
  <c r="AR72" i="18"/>
  <c r="AQ72" i="18"/>
  <c r="AP72" i="18"/>
  <c r="AO72" i="18"/>
  <c r="AN72" i="18"/>
  <c r="AM72" i="18"/>
  <c r="AL72" i="18"/>
  <c r="AK72" i="18"/>
  <c r="AJ72" i="18"/>
  <c r="AI72" i="18"/>
  <c r="AG72" i="18"/>
  <c r="AF72" i="18"/>
  <c r="K155" i="8" s="1"/>
  <c r="AE72" i="18"/>
  <c r="K182" i="8" s="1"/>
  <c r="AD72" i="18"/>
  <c r="AA182" i="8" s="1"/>
  <c r="AC72" i="18"/>
  <c r="AB72" i="18"/>
  <c r="AA72" i="18"/>
  <c r="J155" i="8" s="1"/>
  <c r="Z72" i="18"/>
  <c r="J182" i="8" s="1"/>
  <c r="Y72" i="18"/>
  <c r="Z182" i="8" s="1"/>
  <c r="X72" i="18"/>
  <c r="V72" i="18"/>
  <c r="U72" i="18"/>
  <c r="T72" i="18"/>
  <c r="K112" i="8" s="1"/>
  <c r="S72" i="18"/>
  <c r="AA112" i="8" s="1"/>
  <c r="R72" i="18"/>
  <c r="Q72" i="18"/>
  <c r="P72" i="18"/>
  <c r="O72" i="18"/>
  <c r="J112" i="8" s="1"/>
  <c r="N72" i="18"/>
  <c r="Z112" i="8" s="1"/>
  <c r="M72" i="18"/>
  <c r="K72" i="18"/>
  <c r="J72" i="18"/>
  <c r="I72" i="18"/>
  <c r="K42" i="8" s="1"/>
  <c r="H72" i="18"/>
  <c r="AB42" i="8" s="1"/>
  <c r="G72" i="18"/>
  <c r="F72" i="18"/>
  <c r="E72" i="18"/>
  <c r="D72" i="18"/>
  <c r="J42" i="8" s="1"/>
  <c r="C72" i="18"/>
  <c r="AA42" i="8" s="1"/>
  <c r="B72" i="18"/>
  <c r="AA65" i="18"/>
  <c r="AS158" i="7" s="1"/>
  <c r="Z65" i="18"/>
  <c r="AB158" i="7" s="1"/>
  <c r="Y65" i="18"/>
  <c r="K158" i="7" s="1"/>
  <c r="X65" i="18"/>
  <c r="W65" i="18"/>
  <c r="AR158" i="7" s="1"/>
  <c r="V65" i="18"/>
  <c r="AA158" i="7" s="1"/>
  <c r="U65" i="18"/>
  <c r="J158" i="7" s="1"/>
  <c r="T65" i="18"/>
  <c r="R65" i="18"/>
  <c r="AS98" i="7" s="1"/>
  <c r="Q65" i="18"/>
  <c r="AB98" i="7" s="1"/>
  <c r="P65" i="18"/>
  <c r="K98" i="7" s="1"/>
  <c r="O65" i="18"/>
  <c r="N65" i="18"/>
  <c r="AR98" i="7" s="1"/>
  <c r="M65" i="18"/>
  <c r="AA98" i="7" s="1"/>
  <c r="L65" i="18"/>
  <c r="J98" i="7" s="1"/>
  <c r="K65" i="18"/>
  <c r="I65" i="18"/>
  <c r="AS38" i="7" s="1"/>
  <c r="H65" i="18"/>
  <c r="AB38" i="7" s="1"/>
  <c r="G65" i="18"/>
  <c r="K38" i="7" s="1"/>
  <c r="F65" i="18"/>
  <c r="E65" i="18"/>
  <c r="AR38" i="7" s="1"/>
  <c r="D65" i="18"/>
  <c r="AA38" i="7" s="1"/>
  <c r="C65" i="18"/>
  <c r="J38" i="7" s="1"/>
  <c r="B65" i="18"/>
  <c r="AA63" i="18"/>
  <c r="AS156" i="7" s="1"/>
  <c r="Z63" i="18"/>
  <c r="AB156" i="7" s="1"/>
  <c r="Y63" i="18"/>
  <c r="K156" i="7" s="1"/>
  <c r="X63" i="18"/>
  <c r="W63" i="18"/>
  <c r="AR156" i="7" s="1"/>
  <c r="V63" i="18"/>
  <c r="AA156" i="7" s="1"/>
  <c r="U63" i="18"/>
  <c r="J156" i="7" s="1"/>
  <c r="T63" i="18"/>
  <c r="R63" i="18"/>
  <c r="AS96" i="7" s="1"/>
  <c r="Q63" i="18"/>
  <c r="AB96" i="7" s="1"/>
  <c r="P63" i="18"/>
  <c r="K96" i="7" s="1"/>
  <c r="O63" i="18"/>
  <c r="N63" i="18"/>
  <c r="AR96" i="7" s="1"/>
  <c r="M63" i="18"/>
  <c r="AA96" i="7" s="1"/>
  <c r="L63" i="18"/>
  <c r="J96" i="7" s="1"/>
  <c r="K63" i="18"/>
  <c r="I63" i="18"/>
  <c r="AS36" i="7" s="1"/>
  <c r="H63" i="18"/>
  <c r="AB36" i="7" s="1"/>
  <c r="G63" i="18"/>
  <c r="K36" i="7" s="1"/>
  <c r="F63" i="18"/>
  <c r="E63" i="18"/>
  <c r="AR36" i="7" s="1"/>
  <c r="D63" i="18"/>
  <c r="AA36" i="7" s="1"/>
  <c r="C63" i="18"/>
  <c r="J36" i="7" s="1"/>
  <c r="B63" i="18"/>
  <c r="AA64" i="18"/>
  <c r="AS157" i="7" s="1"/>
  <c r="Z64" i="18"/>
  <c r="AB157" i="7" s="1"/>
  <c r="Y64" i="18"/>
  <c r="K157" i="7" s="1"/>
  <c r="X64" i="18"/>
  <c r="W64" i="18"/>
  <c r="AR157" i="7" s="1"/>
  <c r="V64" i="18"/>
  <c r="AA157" i="7" s="1"/>
  <c r="U64" i="18"/>
  <c r="J157" i="7" s="1"/>
  <c r="T64" i="18"/>
  <c r="R64" i="18"/>
  <c r="AS97" i="7" s="1"/>
  <c r="Q64" i="18"/>
  <c r="AB97" i="7" s="1"/>
  <c r="P64" i="18"/>
  <c r="K97" i="7" s="1"/>
  <c r="O64" i="18"/>
  <c r="N64" i="18"/>
  <c r="AR97" i="7" s="1"/>
  <c r="M64" i="18"/>
  <c r="AA97" i="7" s="1"/>
  <c r="L64" i="18"/>
  <c r="J97" i="7" s="1"/>
  <c r="K64" i="18"/>
  <c r="I64" i="18"/>
  <c r="AS37" i="7" s="1"/>
  <c r="H64" i="18"/>
  <c r="AB37" i="7" s="1"/>
  <c r="G64" i="18"/>
  <c r="K37" i="7" s="1"/>
  <c r="F64" i="18"/>
  <c r="E64" i="18"/>
  <c r="AR37" i="7" s="1"/>
  <c r="D64" i="18"/>
  <c r="AA37" i="7" s="1"/>
  <c r="C64" i="18"/>
  <c r="J37" i="7" s="1"/>
  <c r="B64" i="18"/>
  <c r="AA62" i="18"/>
  <c r="AS155" i="7" s="1"/>
  <c r="Z62" i="18"/>
  <c r="AB155" i="7" s="1"/>
  <c r="Y62" i="18"/>
  <c r="K155" i="7" s="1"/>
  <c r="X62" i="18"/>
  <c r="W62" i="18"/>
  <c r="AR155" i="7" s="1"/>
  <c r="V62" i="18"/>
  <c r="AA155" i="7" s="1"/>
  <c r="U62" i="18"/>
  <c r="J155" i="7" s="1"/>
  <c r="T62" i="18"/>
  <c r="R62" i="18"/>
  <c r="AS95" i="7" s="1"/>
  <c r="Q62" i="18"/>
  <c r="AB95" i="7" s="1"/>
  <c r="P62" i="18"/>
  <c r="K95" i="7" s="1"/>
  <c r="O62" i="18"/>
  <c r="N62" i="18"/>
  <c r="AR95" i="7" s="1"/>
  <c r="M62" i="18"/>
  <c r="AA95" i="7" s="1"/>
  <c r="L62" i="18"/>
  <c r="J95" i="7" s="1"/>
  <c r="K62" i="18"/>
  <c r="I62" i="18"/>
  <c r="AS35" i="7" s="1"/>
  <c r="H62" i="18"/>
  <c r="AB35" i="7" s="1"/>
  <c r="G62" i="18"/>
  <c r="K35" i="7" s="1"/>
  <c r="F62" i="18"/>
  <c r="E62" i="18"/>
  <c r="AR35" i="7" s="1"/>
  <c r="D62" i="18"/>
  <c r="AA35" i="7" s="1"/>
  <c r="C62" i="18"/>
  <c r="J35" i="7" s="1"/>
  <c r="B62" i="18"/>
  <c r="AA60" i="18"/>
  <c r="AS153" i="7" s="1"/>
  <c r="Z60" i="18"/>
  <c r="AB153" i="7" s="1"/>
  <c r="Y60" i="18"/>
  <c r="K153" i="7" s="1"/>
  <c r="X60" i="18"/>
  <c r="W60" i="18"/>
  <c r="AR153" i="7" s="1"/>
  <c r="V60" i="18"/>
  <c r="AA153" i="7" s="1"/>
  <c r="U60" i="18"/>
  <c r="J153" i="7" s="1"/>
  <c r="T60" i="18"/>
  <c r="R60" i="18"/>
  <c r="AS93" i="7" s="1"/>
  <c r="Q60" i="18"/>
  <c r="AB93" i="7" s="1"/>
  <c r="P60" i="18"/>
  <c r="K93" i="7" s="1"/>
  <c r="O60" i="18"/>
  <c r="N60" i="18"/>
  <c r="AR93" i="7" s="1"/>
  <c r="M60" i="18"/>
  <c r="AA93" i="7" s="1"/>
  <c r="L60" i="18"/>
  <c r="J93" i="7" s="1"/>
  <c r="K60" i="18"/>
  <c r="I60" i="18"/>
  <c r="AS33" i="7" s="1"/>
  <c r="H60" i="18"/>
  <c r="AB33" i="7" s="1"/>
  <c r="G60" i="18"/>
  <c r="K33" i="7" s="1"/>
  <c r="F60" i="18"/>
  <c r="E60" i="18"/>
  <c r="AR33" i="7" s="1"/>
  <c r="D60" i="18"/>
  <c r="AA33" i="7" s="1"/>
  <c r="C60" i="18"/>
  <c r="J33" i="7" s="1"/>
  <c r="B60" i="18"/>
  <c r="AA61" i="18"/>
  <c r="AS154" i="7" s="1"/>
  <c r="Z61" i="18"/>
  <c r="AB154" i="7" s="1"/>
  <c r="Y61" i="18"/>
  <c r="K154" i="7" s="1"/>
  <c r="X61" i="18"/>
  <c r="W61" i="18"/>
  <c r="AR154" i="7" s="1"/>
  <c r="V61" i="18"/>
  <c r="AA154" i="7" s="1"/>
  <c r="U61" i="18"/>
  <c r="J154" i="7" s="1"/>
  <c r="T61" i="18"/>
  <c r="R61" i="18"/>
  <c r="AS94" i="7" s="1"/>
  <c r="Q61" i="18"/>
  <c r="AB94" i="7" s="1"/>
  <c r="P61" i="18"/>
  <c r="K94" i="7" s="1"/>
  <c r="O61" i="18"/>
  <c r="N61" i="18"/>
  <c r="AR94" i="7" s="1"/>
  <c r="M61" i="18"/>
  <c r="AA94" i="7" s="1"/>
  <c r="L61" i="18"/>
  <c r="J94" i="7" s="1"/>
  <c r="K61" i="18"/>
  <c r="I61" i="18"/>
  <c r="AS34" i="7" s="1"/>
  <c r="H61" i="18"/>
  <c r="AB34" i="7" s="1"/>
  <c r="G61" i="18"/>
  <c r="K34" i="7" s="1"/>
  <c r="F61" i="18"/>
  <c r="E61" i="18"/>
  <c r="AR34" i="7" s="1"/>
  <c r="D61" i="18"/>
  <c r="AA34" i="7" s="1"/>
  <c r="C61" i="18"/>
  <c r="J34" i="7" s="1"/>
  <c r="B61" i="18"/>
  <c r="P55" i="18"/>
  <c r="O55" i="18"/>
  <c r="N55" i="18"/>
  <c r="L55" i="18"/>
  <c r="K55" i="18"/>
  <c r="J55" i="18"/>
  <c r="H55" i="18"/>
  <c r="G55" i="18"/>
  <c r="F55" i="18"/>
  <c r="D55" i="18"/>
  <c r="C55" i="18"/>
  <c r="B55" i="18"/>
  <c r="P53" i="18"/>
  <c r="O53" i="18"/>
  <c r="N53" i="18"/>
  <c r="L53" i="18"/>
  <c r="K53" i="18"/>
  <c r="J53" i="18"/>
  <c r="H53" i="18"/>
  <c r="G53" i="18"/>
  <c r="F53" i="18"/>
  <c r="D53" i="18"/>
  <c r="C53" i="18"/>
  <c r="B53" i="18"/>
  <c r="P54" i="18"/>
  <c r="O54" i="18"/>
  <c r="N54" i="18"/>
  <c r="L54" i="18"/>
  <c r="K54" i="18"/>
  <c r="J54" i="18"/>
  <c r="H54" i="18"/>
  <c r="G54" i="18"/>
  <c r="F54" i="18"/>
  <c r="D54" i="18"/>
  <c r="C54" i="18"/>
  <c r="B54" i="18"/>
  <c r="P52" i="18"/>
  <c r="O52" i="18"/>
  <c r="N52" i="18"/>
  <c r="L52" i="18"/>
  <c r="K52" i="18"/>
  <c r="J52" i="18"/>
  <c r="H52" i="18"/>
  <c r="G52" i="18"/>
  <c r="F52" i="18"/>
  <c r="D52" i="18"/>
  <c r="C52" i="18"/>
  <c r="B52" i="18"/>
  <c r="P50" i="18"/>
  <c r="O50" i="18"/>
  <c r="N50" i="18"/>
  <c r="L50" i="18"/>
  <c r="K50" i="18"/>
  <c r="J50" i="18"/>
  <c r="H50" i="18"/>
  <c r="G50" i="18"/>
  <c r="F50" i="18"/>
  <c r="D50" i="18"/>
  <c r="C50" i="18"/>
  <c r="B50" i="18"/>
  <c r="P51" i="18"/>
  <c r="O51" i="18"/>
  <c r="N51" i="18"/>
  <c r="L51" i="18"/>
  <c r="K51" i="18"/>
  <c r="J51" i="18"/>
  <c r="H51" i="18"/>
  <c r="G51" i="18"/>
  <c r="F51" i="18"/>
  <c r="D51" i="18"/>
  <c r="C51" i="18"/>
  <c r="B51" i="18"/>
  <c r="P46" i="18"/>
  <c r="O46" i="18"/>
  <c r="N46" i="18"/>
  <c r="L46" i="18"/>
  <c r="K46" i="18"/>
  <c r="J46" i="18"/>
  <c r="H46" i="18"/>
  <c r="G46" i="18"/>
  <c r="F46" i="18"/>
  <c r="D46" i="18"/>
  <c r="C46" i="18"/>
  <c r="B46" i="18"/>
  <c r="P44" i="18"/>
  <c r="O44" i="18"/>
  <c r="N44" i="18"/>
  <c r="L44" i="18"/>
  <c r="K44" i="18"/>
  <c r="J44" i="18"/>
  <c r="H44" i="18"/>
  <c r="G44" i="18"/>
  <c r="F44" i="18"/>
  <c r="D44" i="18"/>
  <c r="C44" i="18"/>
  <c r="B44" i="18"/>
  <c r="P45" i="18"/>
  <c r="O45" i="18"/>
  <c r="N45" i="18"/>
  <c r="L45" i="18"/>
  <c r="K45" i="18"/>
  <c r="J45" i="18"/>
  <c r="H45" i="18"/>
  <c r="G45" i="18"/>
  <c r="F45" i="18"/>
  <c r="D45" i="18"/>
  <c r="C45" i="18"/>
  <c r="B45" i="18"/>
  <c r="P43" i="18"/>
  <c r="O43" i="18"/>
  <c r="N43" i="18"/>
  <c r="L43" i="18"/>
  <c r="K43" i="18"/>
  <c r="J43" i="18"/>
  <c r="H43" i="18"/>
  <c r="G43" i="18"/>
  <c r="F43" i="18"/>
  <c r="D43" i="18"/>
  <c r="C43" i="18"/>
  <c r="B43" i="18"/>
  <c r="P41" i="18"/>
  <c r="O41" i="18"/>
  <c r="N41" i="18"/>
  <c r="L41" i="18"/>
  <c r="K41" i="18"/>
  <c r="J41" i="18"/>
  <c r="H41" i="18"/>
  <c r="G41" i="18"/>
  <c r="F41" i="18"/>
  <c r="D41" i="18"/>
  <c r="C41" i="18"/>
  <c r="B41" i="18"/>
  <c r="P42" i="18"/>
  <c r="O42" i="18"/>
  <c r="N42" i="18"/>
  <c r="L42" i="18"/>
  <c r="K42" i="18"/>
  <c r="J42" i="18"/>
  <c r="H42" i="18"/>
  <c r="G42" i="18"/>
  <c r="F42" i="18"/>
  <c r="D42" i="18"/>
  <c r="C42" i="18"/>
  <c r="B42" i="18"/>
  <c r="P37" i="18"/>
  <c r="O37" i="18"/>
  <c r="N37" i="18"/>
  <c r="L37" i="18"/>
  <c r="K37" i="18"/>
  <c r="J37" i="18"/>
  <c r="H37" i="18"/>
  <c r="G37" i="18"/>
  <c r="F37" i="18"/>
  <c r="D37" i="18"/>
  <c r="C37" i="18"/>
  <c r="B37" i="18"/>
  <c r="P35" i="18"/>
  <c r="O35" i="18"/>
  <c r="N35" i="18"/>
  <c r="L35" i="18"/>
  <c r="K35" i="18"/>
  <c r="J35" i="18"/>
  <c r="H35" i="18"/>
  <c r="G35" i="18"/>
  <c r="F35" i="18"/>
  <c r="D35" i="18"/>
  <c r="C35" i="18"/>
  <c r="B35" i="18"/>
  <c r="P36" i="18"/>
  <c r="O36" i="18"/>
  <c r="N36" i="18"/>
  <c r="L36" i="18"/>
  <c r="K36" i="18"/>
  <c r="J36" i="18"/>
  <c r="H36" i="18"/>
  <c r="G36" i="18"/>
  <c r="F36" i="18"/>
  <c r="D36" i="18"/>
  <c r="C36" i="18"/>
  <c r="B36" i="18"/>
  <c r="P34" i="18"/>
  <c r="O34" i="18"/>
  <c r="N34" i="18"/>
  <c r="L34" i="18"/>
  <c r="K34" i="18"/>
  <c r="J34" i="18"/>
  <c r="H34" i="18"/>
  <c r="G34" i="18"/>
  <c r="F34" i="18"/>
  <c r="D34" i="18"/>
  <c r="C34" i="18"/>
  <c r="B34" i="18"/>
  <c r="P32" i="18"/>
  <c r="O32" i="18"/>
  <c r="N32" i="18"/>
  <c r="L32" i="18"/>
  <c r="K32" i="18"/>
  <c r="J32" i="18"/>
  <c r="H32" i="18"/>
  <c r="G32" i="18"/>
  <c r="F32" i="18"/>
  <c r="D32" i="18"/>
  <c r="C32" i="18"/>
  <c r="B32" i="18"/>
  <c r="P33" i="18"/>
  <c r="O33" i="18"/>
  <c r="N33" i="18"/>
  <c r="L33" i="18"/>
  <c r="K33" i="18"/>
  <c r="J33" i="18"/>
  <c r="H33" i="18"/>
  <c r="G33" i="18"/>
  <c r="F33" i="18"/>
  <c r="D33" i="18"/>
  <c r="C33" i="18"/>
  <c r="B33" i="18"/>
  <c r="L28" i="18"/>
  <c r="K28" i="18"/>
  <c r="J28" i="18"/>
  <c r="H28" i="18"/>
  <c r="G28" i="18"/>
  <c r="F28" i="18"/>
  <c r="D28" i="18"/>
  <c r="C28" i="18"/>
  <c r="B28" i="18"/>
  <c r="L26" i="18"/>
  <c r="K26" i="18"/>
  <c r="J26" i="18"/>
  <c r="H26" i="18"/>
  <c r="G26" i="18"/>
  <c r="F26" i="18"/>
  <c r="D26" i="18"/>
  <c r="C26" i="18"/>
  <c r="B26" i="18"/>
  <c r="L27" i="18"/>
  <c r="K27" i="18"/>
  <c r="J27" i="18"/>
  <c r="H27" i="18"/>
  <c r="G27" i="18"/>
  <c r="F27" i="18"/>
  <c r="D27" i="18"/>
  <c r="C27" i="18"/>
  <c r="B27" i="18"/>
  <c r="L25" i="18"/>
  <c r="K25" i="18"/>
  <c r="J25" i="18"/>
  <c r="H25" i="18"/>
  <c r="G25" i="18"/>
  <c r="F25" i="18"/>
  <c r="D25" i="18"/>
  <c r="C25" i="18"/>
  <c r="B25" i="18"/>
  <c r="L23" i="18"/>
  <c r="K23" i="18"/>
  <c r="J23" i="18"/>
  <c r="H23" i="18"/>
  <c r="G23" i="18"/>
  <c r="F23" i="18"/>
  <c r="D23" i="18"/>
  <c r="C23" i="18"/>
  <c r="B23" i="18"/>
  <c r="L24" i="18"/>
  <c r="K24" i="18"/>
  <c r="J24" i="18"/>
  <c r="H24" i="18"/>
  <c r="G24" i="18"/>
  <c r="F24" i="18"/>
  <c r="D24" i="18"/>
  <c r="C24" i="18"/>
  <c r="B24" i="18"/>
  <c r="N19" i="18"/>
  <c r="K135" i="4" s="1"/>
  <c r="T154" i="4" s="1"/>
  <c r="M19" i="18"/>
  <c r="K126" i="4" s="1"/>
  <c r="L19" i="18"/>
  <c r="K144" i="4" s="1"/>
  <c r="U154" i="4" s="1"/>
  <c r="K19" i="18"/>
  <c r="K18" i="4" s="1"/>
  <c r="J19" i="18"/>
  <c r="K9" i="4" s="1"/>
  <c r="I19" i="18"/>
  <c r="G19" i="18"/>
  <c r="J135" i="4" s="1"/>
  <c r="R154" i="4" s="1"/>
  <c r="F19" i="18"/>
  <c r="J126" i="4" s="1"/>
  <c r="E19" i="18"/>
  <c r="J144" i="4" s="1"/>
  <c r="S154" i="4" s="1"/>
  <c r="D19" i="18"/>
  <c r="J18" i="4" s="1"/>
  <c r="C19" i="18"/>
  <c r="J9" i="4" s="1"/>
  <c r="B19" i="18"/>
  <c r="N17" i="18"/>
  <c r="K133" i="4" s="1"/>
  <c r="T152" i="4" s="1"/>
  <c r="M17" i="18"/>
  <c r="K124" i="4" s="1"/>
  <c r="L17" i="18"/>
  <c r="K142" i="4" s="1"/>
  <c r="U152" i="4" s="1"/>
  <c r="K17" i="18"/>
  <c r="K16" i="4" s="1"/>
  <c r="J17" i="18"/>
  <c r="K7" i="4" s="1"/>
  <c r="I17" i="18"/>
  <c r="G18" i="18"/>
  <c r="J134" i="4" s="1"/>
  <c r="R153" i="4" s="1"/>
  <c r="F18" i="18"/>
  <c r="J125" i="4" s="1"/>
  <c r="E18" i="18"/>
  <c r="J143" i="4" s="1"/>
  <c r="S153" i="4" s="1"/>
  <c r="D18" i="18"/>
  <c r="J17" i="4" s="1"/>
  <c r="C18" i="18"/>
  <c r="J8" i="4" s="1"/>
  <c r="B18" i="18"/>
  <c r="N18" i="18"/>
  <c r="K134" i="4" s="1"/>
  <c r="T153" i="4" s="1"/>
  <c r="M18" i="18"/>
  <c r="K125" i="4" s="1"/>
  <c r="L18" i="18"/>
  <c r="K143" i="4" s="1"/>
  <c r="U153" i="4" s="1"/>
  <c r="K18" i="18"/>
  <c r="K17" i="4" s="1"/>
  <c r="J18" i="18"/>
  <c r="K8" i="4" s="1"/>
  <c r="I18" i="18"/>
  <c r="G17" i="18"/>
  <c r="J133" i="4" s="1"/>
  <c r="R152" i="4" s="1"/>
  <c r="F17" i="18"/>
  <c r="J124" i="4" s="1"/>
  <c r="E17" i="18"/>
  <c r="J142" i="4" s="1"/>
  <c r="S152" i="4" s="1"/>
  <c r="D17" i="18"/>
  <c r="J16" i="4" s="1"/>
  <c r="C17" i="18"/>
  <c r="J7" i="4" s="1"/>
  <c r="B17" i="18"/>
  <c r="N16" i="18"/>
  <c r="K132" i="4" s="1"/>
  <c r="T151" i="4" s="1"/>
  <c r="M16" i="18"/>
  <c r="K123" i="4" s="1"/>
  <c r="L16" i="18"/>
  <c r="K141" i="4" s="1"/>
  <c r="U151" i="4" s="1"/>
  <c r="K16" i="18"/>
  <c r="K15" i="4" s="1"/>
  <c r="J16" i="18"/>
  <c r="K6" i="4" s="1"/>
  <c r="I16" i="18"/>
  <c r="G16" i="18"/>
  <c r="J132" i="4" s="1"/>
  <c r="R151" i="4" s="1"/>
  <c r="F16" i="18"/>
  <c r="J123" i="4" s="1"/>
  <c r="E16" i="18"/>
  <c r="J141" i="4" s="1"/>
  <c r="S151" i="4" s="1"/>
  <c r="D16" i="18"/>
  <c r="J15" i="4" s="1"/>
  <c r="C16" i="18"/>
  <c r="J6" i="4" s="1"/>
  <c r="B16" i="18"/>
  <c r="N14" i="18"/>
  <c r="K130" i="4" s="1"/>
  <c r="T149" i="4" s="1"/>
  <c r="M14" i="18"/>
  <c r="K121" i="4" s="1"/>
  <c r="L14" i="18"/>
  <c r="K139" i="4" s="1"/>
  <c r="U149" i="4" s="1"/>
  <c r="K14" i="18"/>
  <c r="K13" i="4" s="1"/>
  <c r="J14" i="18"/>
  <c r="K4" i="4" s="1"/>
  <c r="I14" i="18"/>
  <c r="G15" i="18"/>
  <c r="J131" i="4" s="1"/>
  <c r="R150" i="4" s="1"/>
  <c r="F15" i="18"/>
  <c r="J122" i="4" s="1"/>
  <c r="E15" i="18"/>
  <c r="J140" i="4" s="1"/>
  <c r="S150" i="4" s="1"/>
  <c r="D15" i="18"/>
  <c r="J14" i="4" s="1"/>
  <c r="C15" i="18"/>
  <c r="J5" i="4" s="1"/>
  <c r="B15" i="18"/>
  <c r="N15" i="18"/>
  <c r="K131" i="4" s="1"/>
  <c r="T150" i="4" s="1"/>
  <c r="M15" i="18"/>
  <c r="K122" i="4" s="1"/>
  <c r="L15" i="18"/>
  <c r="K140" i="4" s="1"/>
  <c r="U150" i="4" s="1"/>
  <c r="K15" i="18"/>
  <c r="K14" i="4" s="1"/>
  <c r="J15" i="18"/>
  <c r="K5" i="4" s="1"/>
  <c r="I15" i="18"/>
  <c r="G14" i="18"/>
  <c r="J130" i="4" s="1"/>
  <c r="R149" i="4" s="1"/>
  <c r="F14" i="18"/>
  <c r="J121" i="4" s="1"/>
  <c r="E14" i="18"/>
  <c r="J139" i="4" s="1"/>
  <c r="S149" i="4" s="1"/>
  <c r="D14" i="18"/>
  <c r="J13" i="4" s="1"/>
  <c r="C14" i="18"/>
  <c r="J4" i="4" s="1"/>
  <c r="B14" i="18"/>
  <c r="K10" i="18"/>
  <c r="I10" i="18"/>
  <c r="H10" i="18"/>
  <c r="G10" i="18"/>
  <c r="F10" i="18"/>
  <c r="E10" i="18"/>
  <c r="D10" i="18"/>
  <c r="C10" i="18"/>
  <c r="B10" i="18"/>
  <c r="K8" i="18"/>
  <c r="I8" i="18"/>
  <c r="H8" i="18"/>
  <c r="G8" i="18"/>
  <c r="F8" i="18"/>
  <c r="E8" i="18"/>
  <c r="D8" i="18"/>
  <c r="C8" i="18"/>
  <c r="B8" i="18"/>
  <c r="K9" i="18"/>
  <c r="I9" i="18"/>
  <c r="H9" i="18"/>
  <c r="G9" i="18"/>
  <c r="F9" i="18"/>
  <c r="E9" i="18"/>
  <c r="D9" i="18"/>
  <c r="C9" i="18"/>
  <c r="B9" i="18"/>
  <c r="K7" i="18"/>
  <c r="I7" i="18"/>
  <c r="H7" i="18"/>
  <c r="G7" i="18"/>
  <c r="F7" i="18"/>
  <c r="E7" i="18"/>
  <c r="D7" i="18"/>
  <c r="C7" i="18"/>
  <c r="B7" i="18"/>
  <c r="K5" i="18"/>
  <c r="I5" i="18"/>
  <c r="H5" i="18"/>
  <c r="G5" i="18"/>
  <c r="F5" i="18"/>
  <c r="E5" i="18"/>
  <c r="D5" i="18"/>
  <c r="C5" i="18"/>
  <c r="B5" i="18"/>
  <c r="K6" i="18"/>
  <c r="I6" i="18"/>
  <c r="H6" i="18"/>
  <c r="G6" i="18"/>
  <c r="F6" i="18"/>
  <c r="E6" i="18"/>
  <c r="D6" i="18"/>
  <c r="C6" i="18"/>
  <c r="B6" i="18"/>
  <c r="C79" i="4" l="1"/>
  <c r="D79" i="4" s="1"/>
  <c r="C63" i="4"/>
  <c r="D63" i="4" s="1"/>
  <c r="C31" i="4"/>
  <c r="D31" i="4" s="1"/>
  <c r="C47" i="4"/>
  <c r="D47" i="4" s="1"/>
  <c r="L6" i="18"/>
  <c r="J6" i="3" s="1"/>
  <c r="C46" i="4"/>
  <c r="D46" i="4" s="1"/>
  <c r="C78" i="4"/>
  <c r="D78" i="4" s="1"/>
  <c r="M8" i="18"/>
  <c r="K8" i="3" s="1"/>
  <c r="C30" i="4"/>
  <c r="D30" i="4" s="1"/>
  <c r="C62" i="4"/>
  <c r="D62" i="4" s="1"/>
  <c r="C94" i="4"/>
  <c r="D94" i="4" s="1"/>
  <c r="C110" i="4"/>
  <c r="D110" i="4" s="1"/>
  <c r="C95" i="4"/>
  <c r="D95" i="4" s="1"/>
  <c r="C111" i="4"/>
  <c r="D111" i="4" s="1"/>
  <c r="M5" i="18"/>
  <c r="M7" i="18"/>
  <c r="K7" i="3" s="1"/>
  <c r="L9" i="18"/>
  <c r="J9" i="3" s="1"/>
  <c r="L8" i="18"/>
  <c r="J8" i="3" s="1"/>
  <c r="L10" i="18"/>
  <c r="J10" i="3" s="1"/>
  <c r="M6" i="18"/>
  <c r="K6" i="3" s="1"/>
  <c r="M9" i="18"/>
  <c r="K9" i="3" s="1"/>
  <c r="L5" i="18"/>
  <c r="M10" i="18"/>
  <c r="K10" i="3" s="1"/>
  <c r="L7" i="18"/>
  <c r="J7" i="3" s="1"/>
  <c r="R148" i="4" l="1"/>
  <c r="S148" i="4"/>
  <c r="T148" i="4"/>
  <c r="U148" i="4"/>
  <c r="AA56" i="2" l="1"/>
  <c r="Z56" i="2"/>
  <c r="Y56" i="2"/>
  <c r="X56" i="2"/>
  <c r="W56" i="2"/>
  <c r="V56" i="2"/>
  <c r="U56" i="2"/>
  <c r="T56" i="2"/>
  <c r="AA55" i="2"/>
  <c r="Z55" i="2"/>
  <c r="Y55" i="2"/>
  <c r="X55" i="2"/>
  <c r="W55" i="2"/>
  <c r="V55" i="2"/>
  <c r="U55" i="2"/>
  <c r="T55" i="2"/>
  <c r="AA54" i="2"/>
  <c r="Z54" i="2"/>
  <c r="Y54" i="2"/>
  <c r="X54" i="2"/>
  <c r="W54" i="2"/>
  <c r="V54" i="2"/>
  <c r="U54" i="2"/>
  <c r="T54" i="2"/>
  <c r="AA53" i="2"/>
  <c r="Z53" i="2"/>
  <c r="Y53" i="2"/>
  <c r="X53" i="2"/>
  <c r="W53" i="2"/>
  <c r="V53" i="2"/>
  <c r="U53" i="2"/>
  <c r="T53" i="2"/>
  <c r="AA52" i="2"/>
  <c r="Z52" i="2"/>
  <c r="Y52" i="2"/>
  <c r="X52" i="2"/>
  <c r="W52" i="2"/>
  <c r="V52" i="2"/>
  <c r="U52" i="2"/>
  <c r="T52" i="2"/>
  <c r="AA51" i="2"/>
  <c r="Z51" i="2"/>
  <c r="Y51" i="2"/>
  <c r="X51" i="2"/>
  <c r="W51" i="2"/>
  <c r="V51" i="2"/>
  <c r="U51" i="2"/>
  <c r="T51" i="2"/>
  <c r="R56" i="2"/>
  <c r="Q56" i="2"/>
  <c r="P56" i="2"/>
  <c r="O56" i="2"/>
  <c r="N56" i="2"/>
  <c r="M56" i="2"/>
  <c r="L56" i="2"/>
  <c r="K56" i="2"/>
  <c r="R55" i="2"/>
  <c r="Q55" i="2"/>
  <c r="P55" i="2"/>
  <c r="O55" i="2"/>
  <c r="N55" i="2"/>
  <c r="M55" i="2"/>
  <c r="L55" i="2"/>
  <c r="K55" i="2"/>
  <c r="R54" i="2"/>
  <c r="Q54" i="2"/>
  <c r="P54" i="2"/>
  <c r="O54" i="2"/>
  <c r="N54" i="2"/>
  <c r="M54" i="2"/>
  <c r="L54" i="2"/>
  <c r="K54" i="2"/>
  <c r="R53" i="2"/>
  <c r="Q53" i="2"/>
  <c r="P53" i="2"/>
  <c r="O53" i="2"/>
  <c r="N53" i="2"/>
  <c r="M53" i="2"/>
  <c r="L53" i="2"/>
  <c r="K53" i="2"/>
  <c r="O52" i="2"/>
  <c r="K52" i="2"/>
  <c r="R51" i="2"/>
  <c r="Q51" i="2"/>
  <c r="P51" i="2"/>
  <c r="O51" i="2"/>
  <c r="N51" i="2"/>
  <c r="M51" i="2"/>
  <c r="L51" i="2"/>
  <c r="K51" i="2"/>
  <c r="I56" i="2"/>
  <c r="H56" i="2"/>
  <c r="G56" i="2"/>
  <c r="F56" i="2"/>
  <c r="E56" i="2"/>
  <c r="D56" i="2"/>
  <c r="C56" i="2"/>
  <c r="B56" i="2"/>
  <c r="I55" i="2"/>
  <c r="H55" i="2"/>
  <c r="G55" i="2"/>
  <c r="F55" i="2"/>
  <c r="E55" i="2"/>
  <c r="D55" i="2"/>
  <c r="C55" i="2"/>
  <c r="B55" i="2"/>
  <c r="I54" i="2"/>
  <c r="H54" i="2"/>
  <c r="G54" i="2"/>
  <c r="F54" i="2"/>
  <c r="E54" i="2"/>
  <c r="D54" i="2"/>
  <c r="C54" i="2"/>
  <c r="B54" i="2"/>
  <c r="I53" i="2"/>
  <c r="H53" i="2"/>
  <c r="G53" i="2"/>
  <c r="F53" i="2"/>
  <c r="E53" i="2"/>
  <c r="D53" i="2"/>
  <c r="C53" i="2"/>
  <c r="B53" i="2"/>
  <c r="I52" i="2"/>
  <c r="H52" i="2"/>
  <c r="G52" i="2"/>
  <c r="F52" i="2"/>
  <c r="E52" i="2"/>
  <c r="D52" i="2"/>
  <c r="C52" i="2"/>
  <c r="B52" i="2"/>
  <c r="I51" i="2"/>
  <c r="H51" i="2"/>
  <c r="G51" i="2"/>
  <c r="F51" i="2"/>
  <c r="E51" i="2"/>
  <c r="D51" i="2"/>
  <c r="C51" i="2"/>
  <c r="B51" i="2"/>
  <c r="N46" i="2"/>
  <c r="N45" i="2"/>
  <c r="N44" i="2"/>
  <c r="N43" i="2"/>
  <c r="N42" i="2"/>
  <c r="N41" i="2"/>
  <c r="N37" i="2"/>
  <c r="N36" i="2"/>
  <c r="N35" i="2"/>
  <c r="N34" i="2"/>
  <c r="N33" i="2"/>
  <c r="N32" i="2"/>
  <c r="J28" i="2"/>
  <c r="J27" i="2"/>
  <c r="J26" i="2"/>
  <c r="J25" i="2"/>
  <c r="J24" i="2"/>
  <c r="J23" i="2"/>
  <c r="J46" i="2"/>
  <c r="J45" i="2"/>
  <c r="J44" i="2"/>
  <c r="J43" i="2"/>
  <c r="J42" i="2"/>
  <c r="J41" i="2"/>
  <c r="J37" i="2"/>
  <c r="J36" i="2"/>
  <c r="J35" i="2"/>
  <c r="J34" i="2"/>
  <c r="J33" i="2"/>
  <c r="J32" i="2"/>
  <c r="F28" i="2"/>
  <c r="F27" i="2"/>
  <c r="F26" i="2"/>
  <c r="F25" i="2"/>
  <c r="F24" i="2"/>
  <c r="F23" i="2"/>
  <c r="F46" i="2"/>
  <c r="F45" i="2"/>
  <c r="F44" i="2"/>
  <c r="F43" i="2"/>
  <c r="F42" i="2"/>
  <c r="F41" i="2"/>
  <c r="B46" i="2"/>
  <c r="B45" i="2"/>
  <c r="B44" i="2"/>
  <c r="B43" i="2"/>
  <c r="B42" i="2"/>
  <c r="B41" i="2"/>
  <c r="F37" i="2"/>
  <c r="F36" i="2"/>
  <c r="F35" i="2"/>
  <c r="F34" i="2"/>
  <c r="F33" i="2"/>
  <c r="F32" i="2"/>
  <c r="AJ66" i="2"/>
  <c r="AI66" i="2"/>
  <c r="AH66" i="2"/>
  <c r="AG66" i="2"/>
  <c r="AF66" i="2"/>
  <c r="AE66" i="2"/>
  <c r="AD66" i="2"/>
  <c r="AC66" i="2"/>
  <c r="AJ65" i="2"/>
  <c r="AI65" i="2"/>
  <c r="AH65" i="2"/>
  <c r="AG65" i="2"/>
  <c r="AF65" i="2"/>
  <c r="AE65" i="2"/>
  <c r="AD65" i="2"/>
  <c r="AC65" i="2"/>
  <c r="AJ64" i="2"/>
  <c r="AI64" i="2"/>
  <c r="AH64" i="2"/>
  <c r="AG64" i="2"/>
  <c r="AF64" i="2"/>
  <c r="AE64" i="2"/>
  <c r="AD64" i="2"/>
  <c r="AC64" i="2"/>
  <c r="AJ63" i="2"/>
  <c r="AI63" i="2"/>
  <c r="AH63" i="2"/>
  <c r="AG63" i="2"/>
  <c r="AF63" i="2"/>
  <c r="AE63" i="2"/>
  <c r="AD63" i="2"/>
  <c r="AC63" i="2"/>
  <c r="AG62" i="2"/>
  <c r="AC62" i="2"/>
  <c r="AJ61" i="2"/>
  <c r="AI61" i="2"/>
  <c r="AH61" i="2"/>
  <c r="AG61" i="2"/>
  <c r="AF61" i="2"/>
  <c r="AE61" i="2"/>
  <c r="AD61" i="2"/>
  <c r="AC61" i="2"/>
  <c r="AA66" i="2"/>
  <c r="Z66" i="2"/>
  <c r="Y66" i="2"/>
  <c r="X66" i="2"/>
  <c r="W66" i="2"/>
  <c r="V66" i="2"/>
  <c r="U66" i="2"/>
  <c r="T66" i="2"/>
  <c r="AA65" i="2"/>
  <c r="Z65" i="2"/>
  <c r="Y65" i="2"/>
  <c r="X65" i="2"/>
  <c r="W65" i="2"/>
  <c r="V65" i="2"/>
  <c r="U65" i="2"/>
  <c r="T65" i="2"/>
  <c r="AA64" i="2"/>
  <c r="Z64" i="2"/>
  <c r="Y64" i="2"/>
  <c r="X64" i="2"/>
  <c r="W64" i="2"/>
  <c r="V64" i="2"/>
  <c r="U64" i="2"/>
  <c r="T64" i="2"/>
  <c r="AA63" i="2"/>
  <c r="Z63" i="2"/>
  <c r="Y63" i="2"/>
  <c r="X63" i="2"/>
  <c r="W63" i="2"/>
  <c r="V63" i="2"/>
  <c r="U63" i="2"/>
  <c r="T63" i="2"/>
  <c r="X62" i="2"/>
  <c r="T62" i="2"/>
  <c r="AA61" i="2"/>
  <c r="Z61" i="2"/>
  <c r="Y61" i="2"/>
  <c r="X61" i="2"/>
  <c r="W61" i="2"/>
  <c r="V61" i="2"/>
  <c r="U61" i="2"/>
  <c r="T61" i="2"/>
  <c r="I10" i="2"/>
  <c r="H10" i="2"/>
  <c r="I9" i="2"/>
  <c r="H9" i="2"/>
  <c r="I8" i="2"/>
  <c r="H8" i="2"/>
  <c r="I7" i="2"/>
  <c r="H7" i="2"/>
  <c r="I6" i="2"/>
  <c r="H6" i="2"/>
  <c r="I5" i="2"/>
  <c r="H5" i="2"/>
  <c r="P46" i="2"/>
  <c r="O46" i="2"/>
  <c r="L46" i="2"/>
  <c r="K46" i="2"/>
  <c r="H46" i="2"/>
  <c r="G46" i="2"/>
  <c r="D46" i="2"/>
  <c r="C46" i="2"/>
  <c r="P45" i="2"/>
  <c r="O45" i="2"/>
  <c r="L45" i="2"/>
  <c r="K45" i="2"/>
  <c r="H45" i="2"/>
  <c r="G45" i="2"/>
  <c r="D45" i="2"/>
  <c r="C45" i="2"/>
  <c r="P44" i="2"/>
  <c r="O44" i="2"/>
  <c r="L44" i="2"/>
  <c r="K44" i="2"/>
  <c r="H44" i="2"/>
  <c r="G44" i="2"/>
  <c r="D44" i="2"/>
  <c r="C44" i="2"/>
  <c r="P43" i="2"/>
  <c r="O43" i="2"/>
  <c r="L43" i="2"/>
  <c r="K43" i="2"/>
  <c r="H43" i="2"/>
  <c r="G43" i="2"/>
  <c r="D43" i="2"/>
  <c r="C43" i="2"/>
  <c r="P42" i="2"/>
  <c r="O42" i="2"/>
  <c r="L42" i="2"/>
  <c r="K42" i="2"/>
  <c r="H42" i="2"/>
  <c r="G42" i="2"/>
  <c r="D42" i="2"/>
  <c r="C42" i="2"/>
  <c r="P41" i="2"/>
  <c r="O41" i="2"/>
  <c r="L41" i="2"/>
  <c r="K41" i="2"/>
  <c r="H41" i="2"/>
  <c r="G41" i="2"/>
  <c r="D41" i="2"/>
  <c r="C41" i="2"/>
  <c r="P37" i="2"/>
  <c r="O37" i="2"/>
  <c r="L37" i="2"/>
  <c r="K37" i="2"/>
  <c r="H37" i="2"/>
  <c r="G37" i="2"/>
  <c r="D37" i="2"/>
  <c r="C37" i="2"/>
  <c r="P36" i="2"/>
  <c r="O36" i="2"/>
  <c r="L36" i="2"/>
  <c r="K36" i="2"/>
  <c r="H36" i="2"/>
  <c r="G36" i="2"/>
  <c r="D36" i="2"/>
  <c r="C36" i="2"/>
  <c r="P35" i="2"/>
  <c r="O35" i="2"/>
  <c r="L35" i="2"/>
  <c r="K35" i="2"/>
  <c r="H35" i="2"/>
  <c r="G35" i="2"/>
  <c r="D35" i="2"/>
  <c r="C35" i="2"/>
  <c r="P34" i="2"/>
  <c r="O34" i="2"/>
  <c r="L34" i="2"/>
  <c r="K34" i="2"/>
  <c r="H34" i="2"/>
  <c r="G34" i="2"/>
  <c r="D34" i="2"/>
  <c r="C34" i="2"/>
  <c r="P33" i="2"/>
  <c r="O33" i="2"/>
  <c r="L33" i="2"/>
  <c r="K33" i="2"/>
  <c r="H33" i="2"/>
  <c r="G33" i="2"/>
  <c r="D33" i="2"/>
  <c r="C33" i="2"/>
  <c r="P32" i="2"/>
  <c r="O32" i="2"/>
  <c r="L32" i="2"/>
  <c r="K32" i="2"/>
  <c r="H32" i="2"/>
  <c r="G32" i="2"/>
  <c r="D32" i="2"/>
  <c r="C32" i="2"/>
  <c r="L28" i="2"/>
  <c r="K28" i="2"/>
  <c r="H28" i="2"/>
  <c r="G28" i="2"/>
  <c r="D28" i="2"/>
  <c r="C28" i="2"/>
  <c r="L27" i="2"/>
  <c r="K27" i="2"/>
  <c r="H27" i="2"/>
  <c r="G27" i="2"/>
  <c r="D27" i="2"/>
  <c r="C27" i="2"/>
  <c r="L26" i="2"/>
  <c r="K26" i="2"/>
  <c r="H26" i="2"/>
  <c r="G26" i="2"/>
  <c r="D26" i="2"/>
  <c r="C26" i="2"/>
  <c r="L25" i="2"/>
  <c r="K25" i="2"/>
  <c r="H25" i="2"/>
  <c r="G25" i="2"/>
  <c r="D25" i="2"/>
  <c r="C25" i="2"/>
  <c r="L24" i="2"/>
  <c r="K24" i="2"/>
  <c r="H24" i="2"/>
  <c r="G24" i="2"/>
  <c r="D24" i="2"/>
  <c r="C24" i="2"/>
  <c r="L23" i="2"/>
  <c r="K23" i="2"/>
  <c r="H23" i="2"/>
  <c r="G23" i="2"/>
  <c r="D23" i="2"/>
  <c r="C23" i="2"/>
  <c r="L19" i="2"/>
  <c r="K19" i="2"/>
  <c r="J19" i="2"/>
  <c r="I19" i="2"/>
  <c r="F19" i="2"/>
  <c r="E19" i="2"/>
  <c r="D19" i="2"/>
  <c r="C19" i="2"/>
  <c r="L18" i="2"/>
  <c r="K18" i="2"/>
  <c r="J18" i="2"/>
  <c r="I18" i="2"/>
  <c r="F18" i="2"/>
  <c r="E18" i="2"/>
  <c r="D18" i="2"/>
  <c r="C18" i="2"/>
  <c r="L17" i="2"/>
  <c r="K17" i="2"/>
  <c r="J17" i="2"/>
  <c r="I17" i="2"/>
  <c r="F17" i="2"/>
  <c r="E17" i="2"/>
  <c r="D17" i="2"/>
  <c r="C17" i="2"/>
  <c r="L16" i="2"/>
  <c r="K16" i="2"/>
  <c r="J16" i="2"/>
  <c r="I16" i="2"/>
  <c r="F16" i="2"/>
  <c r="E16" i="2"/>
  <c r="D16" i="2"/>
  <c r="C16" i="2"/>
  <c r="L15" i="2"/>
  <c r="K15" i="2"/>
  <c r="J15" i="2"/>
  <c r="I15" i="2"/>
  <c r="F15" i="2"/>
  <c r="E15" i="2"/>
  <c r="D15" i="2"/>
  <c r="C15" i="2"/>
  <c r="L14" i="2"/>
  <c r="K14" i="2"/>
  <c r="J14" i="2"/>
  <c r="I14" i="2"/>
  <c r="F14" i="2"/>
  <c r="E14" i="2"/>
  <c r="D14" i="2"/>
  <c r="C14" i="2"/>
  <c r="E10" i="2"/>
  <c r="D10" i="2"/>
  <c r="E9" i="2"/>
  <c r="D9" i="2"/>
  <c r="E8" i="2"/>
  <c r="D8" i="2"/>
  <c r="E7" i="2"/>
  <c r="D7" i="2"/>
  <c r="E6" i="2"/>
  <c r="D6" i="2"/>
  <c r="E5" i="2"/>
  <c r="D5" i="2"/>
  <c r="R66" i="2"/>
  <c r="Q66" i="2"/>
  <c r="P66" i="2"/>
  <c r="O66" i="2"/>
  <c r="N66" i="2"/>
  <c r="M66" i="2"/>
  <c r="L66" i="2"/>
  <c r="K66" i="2"/>
  <c r="I66" i="2"/>
  <c r="H66" i="2"/>
  <c r="G66" i="2"/>
  <c r="F66" i="2"/>
  <c r="E66" i="2"/>
  <c r="D66" i="2"/>
  <c r="C66" i="2"/>
  <c r="B66" i="2"/>
  <c r="R65" i="2"/>
  <c r="Q65" i="2"/>
  <c r="P65" i="2"/>
  <c r="O65" i="2"/>
  <c r="N65" i="2"/>
  <c r="M65" i="2"/>
  <c r="L65" i="2"/>
  <c r="K65" i="2"/>
  <c r="I65" i="2"/>
  <c r="H65" i="2"/>
  <c r="G65" i="2"/>
  <c r="F65" i="2"/>
  <c r="E65" i="2"/>
  <c r="D65" i="2"/>
  <c r="C65" i="2"/>
  <c r="B65" i="2"/>
  <c r="R64" i="2"/>
  <c r="Q64" i="2"/>
  <c r="P64" i="2"/>
  <c r="O64" i="2"/>
  <c r="N64" i="2"/>
  <c r="M64" i="2"/>
  <c r="L64" i="2"/>
  <c r="K64" i="2"/>
  <c r="I64" i="2"/>
  <c r="H64" i="2"/>
  <c r="G64" i="2"/>
  <c r="F64" i="2"/>
  <c r="E64" i="2"/>
  <c r="D64" i="2"/>
  <c r="C64" i="2"/>
  <c r="B64" i="2"/>
  <c r="R63" i="2"/>
  <c r="Q63" i="2"/>
  <c r="P63" i="2"/>
  <c r="O63" i="2"/>
  <c r="N63" i="2"/>
  <c r="M63" i="2"/>
  <c r="L63" i="2"/>
  <c r="K63" i="2"/>
  <c r="I63" i="2"/>
  <c r="H63" i="2"/>
  <c r="G63" i="2"/>
  <c r="F63" i="2"/>
  <c r="E63" i="2"/>
  <c r="D63" i="2"/>
  <c r="C63" i="2"/>
  <c r="B63" i="2"/>
  <c r="O62" i="2"/>
  <c r="K62" i="2"/>
  <c r="F62" i="2"/>
  <c r="B62" i="2"/>
  <c r="R61" i="2"/>
  <c r="Q61" i="2"/>
  <c r="P61" i="2"/>
  <c r="O61" i="2"/>
  <c r="N61" i="2"/>
  <c r="M61" i="2"/>
  <c r="L61" i="2"/>
  <c r="K61" i="2"/>
  <c r="I61" i="2"/>
  <c r="H61" i="2"/>
  <c r="G61" i="2"/>
  <c r="F61" i="2"/>
  <c r="E61" i="2"/>
  <c r="D61" i="2"/>
  <c r="C61" i="2"/>
  <c r="B61" i="2"/>
  <c r="G10" i="2"/>
  <c r="F10" i="2"/>
  <c r="C10" i="2"/>
  <c r="G9" i="2"/>
  <c r="F9" i="2"/>
  <c r="C9" i="2"/>
  <c r="G8" i="2"/>
  <c r="F8" i="2"/>
  <c r="C8" i="2"/>
  <c r="G7" i="2"/>
  <c r="F7" i="2"/>
  <c r="C7" i="2"/>
  <c r="G6" i="2"/>
  <c r="F6" i="2"/>
  <c r="C6" i="2"/>
  <c r="G5" i="2"/>
  <c r="F5" i="2"/>
  <c r="C5" i="2"/>
  <c r="B37" i="2"/>
  <c r="B36" i="2"/>
  <c r="B35" i="2"/>
  <c r="B34" i="2"/>
  <c r="B33" i="2"/>
  <c r="B32" i="2"/>
  <c r="B28" i="2"/>
  <c r="B27" i="2"/>
  <c r="B26" i="2"/>
  <c r="B25" i="2"/>
  <c r="B24" i="2"/>
  <c r="B23" i="2"/>
  <c r="H19" i="2"/>
  <c r="H18" i="2"/>
  <c r="H17" i="2"/>
  <c r="H16" i="2"/>
  <c r="H15" i="2"/>
  <c r="H14" i="2"/>
  <c r="B19" i="2"/>
  <c r="B18" i="2"/>
  <c r="B17" i="2"/>
  <c r="B16" i="2"/>
  <c r="B15" i="2"/>
  <c r="B14" i="2"/>
  <c r="K10" i="2"/>
  <c r="K9" i="2"/>
  <c r="K8" i="2"/>
  <c r="K7" i="2"/>
  <c r="K6" i="2"/>
  <c r="K5" i="2"/>
  <c r="B10" i="2"/>
  <c r="B9" i="2"/>
  <c r="B8" i="2"/>
  <c r="B7" i="2"/>
  <c r="B6" i="2"/>
  <c r="B5" i="2"/>
  <c r="AA65" i="1"/>
  <c r="Z65" i="1"/>
  <c r="Y65" i="1"/>
  <c r="W65" i="1"/>
  <c r="V65" i="1"/>
  <c r="U65" i="1"/>
  <c r="AA64" i="1"/>
  <c r="Z64" i="1"/>
  <c r="Y64" i="1"/>
  <c r="W64" i="1"/>
  <c r="V64" i="1"/>
  <c r="U64" i="1"/>
  <c r="AA63" i="1"/>
  <c r="Z63" i="1"/>
  <c r="Y63" i="1"/>
  <c r="W63" i="1"/>
  <c r="V63" i="1"/>
  <c r="U63" i="1"/>
  <c r="AA62" i="1"/>
  <c r="Z62" i="1"/>
  <c r="Y62" i="1"/>
  <c r="W62" i="1"/>
  <c r="V62" i="1"/>
  <c r="U62" i="1"/>
  <c r="AA61" i="1"/>
  <c r="Z61" i="1"/>
  <c r="Y61" i="1"/>
  <c r="W61" i="1"/>
  <c r="V61" i="1"/>
  <c r="U61" i="1"/>
  <c r="AA60" i="1"/>
  <c r="Z60" i="1"/>
  <c r="Y60" i="1"/>
  <c r="W60" i="1"/>
  <c r="V60" i="1"/>
  <c r="U60" i="1"/>
  <c r="R65" i="1"/>
  <c r="Q65" i="1"/>
  <c r="P65" i="1"/>
  <c r="N65" i="1"/>
  <c r="M65" i="1"/>
  <c r="L65" i="1"/>
  <c r="R64" i="1"/>
  <c r="Q64" i="1"/>
  <c r="P64" i="1"/>
  <c r="N64" i="1"/>
  <c r="M64" i="1"/>
  <c r="L64" i="1"/>
  <c r="R63" i="1"/>
  <c r="Q63" i="1"/>
  <c r="P63" i="1"/>
  <c r="N63" i="1"/>
  <c r="M63" i="1"/>
  <c r="L63" i="1"/>
  <c r="R62" i="1"/>
  <c r="Q62" i="1"/>
  <c r="P62" i="1"/>
  <c r="N62" i="1"/>
  <c r="M62" i="1"/>
  <c r="L62" i="1"/>
  <c r="R61" i="1"/>
  <c r="Q61" i="1"/>
  <c r="P61" i="1"/>
  <c r="N61" i="1"/>
  <c r="M61" i="1"/>
  <c r="L61" i="1"/>
  <c r="R60" i="1"/>
  <c r="Q60" i="1"/>
  <c r="P60" i="1"/>
  <c r="N60" i="1"/>
  <c r="M60" i="1"/>
  <c r="L60" i="1"/>
  <c r="I65" i="1"/>
  <c r="H65" i="1"/>
  <c r="G65" i="1"/>
  <c r="E65" i="1"/>
  <c r="D65" i="1"/>
  <c r="C65" i="1"/>
  <c r="I64" i="1"/>
  <c r="H64" i="1"/>
  <c r="G64" i="1"/>
  <c r="E64" i="1"/>
  <c r="D64" i="1"/>
  <c r="C64" i="1"/>
  <c r="I63" i="1"/>
  <c r="H63" i="1"/>
  <c r="G63" i="1"/>
  <c r="E63" i="1"/>
  <c r="D63" i="1"/>
  <c r="C63" i="1"/>
  <c r="I62" i="1"/>
  <c r="H62" i="1"/>
  <c r="G62" i="1"/>
  <c r="E62" i="1"/>
  <c r="D62" i="1"/>
  <c r="C62" i="1"/>
  <c r="I61" i="1"/>
  <c r="H61" i="1"/>
  <c r="G61" i="1"/>
  <c r="E61" i="1"/>
  <c r="D61" i="1"/>
  <c r="C61" i="1"/>
  <c r="I60" i="1"/>
  <c r="H60" i="1"/>
  <c r="G60" i="1"/>
  <c r="E60" i="1"/>
  <c r="D60" i="1"/>
  <c r="C60" i="1"/>
  <c r="AR75" i="1"/>
  <c r="AQ75" i="1"/>
  <c r="AP75" i="1"/>
  <c r="AO75" i="1"/>
  <c r="AM75" i="1"/>
  <c r="AL75" i="1"/>
  <c r="AK75" i="1"/>
  <c r="AJ75" i="1"/>
  <c r="AR74" i="1"/>
  <c r="AQ74" i="1"/>
  <c r="AP74" i="1"/>
  <c r="AO74" i="1"/>
  <c r="AM74" i="1"/>
  <c r="AL74" i="1"/>
  <c r="AK74" i="1"/>
  <c r="AJ74" i="1"/>
  <c r="AR73" i="1"/>
  <c r="AQ73" i="1"/>
  <c r="AP73" i="1"/>
  <c r="AO73" i="1"/>
  <c r="AM73" i="1"/>
  <c r="AL73" i="1"/>
  <c r="AK73" i="1"/>
  <c r="AJ73" i="1"/>
  <c r="AR72" i="1"/>
  <c r="AQ72" i="1"/>
  <c r="AP72" i="1"/>
  <c r="AO72" i="1"/>
  <c r="AM72" i="1"/>
  <c r="AL72" i="1"/>
  <c r="AK72" i="1"/>
  <c r="AJ72" i="1"/>
  <c r="AR71" i="1"/>
  <c r="AQ71" i="1"/>
  <c r="AP71" i="1"/>
  <c r="AO71" i="1"/>
  <c r="AM71" i="1"/>
  <c r="AL71" i="1"/>
  <c r="AK71" i="1"/>
  <c r="AJ71" i="1"/>
  <c r="AR70" i="1"/>
  <c r="AQ70" i="1"/>
  <c r="AP70" i="1"/>
  <c r="AO70" i="1"/>
  <c r="AM70" i="1"/>
  <c r="AL70" i="1"/>
  <c r="AK70" i="1"/>
  <c r="AJ70" i="1"/>
  <c r="AG75" i="1"/>
  <c r="AF75" i="1"/>
  <c r="AE75" i="1"/>
  <c r="AD75" i="1"/>
  <c r="AB75" i="1"/>
  <c r="AA75" i="1"/>
  <c r="Z75" i="1"/>
  <c r="Y75" i="1"/>
  <c r="AG74" i="1"/>
  <c r="AF74" i="1"/>
  <c r="AE74" i="1"/>
  <c r="AD74" i="1"/>
  <c r="AB74" i="1"/>
  <c r="AA74" i="1"/>
  <c r="Z74" i="1"/>
  <c r="Y74" i="1"/>
  <c r="AG73" i="1"/>
  <c r="AF73" i="1"/>
  <c r="AE73" i="1"/>
  <c r="AD73" i="1"/>
  <c r="AB73" i="1"/>
  <c r="AA73" i="1"/>
  <c r="Z73" i="1"/>
  <c r="Y73" i="1"/>
  <c r="AG72" i="1"/>
  <c r="AF72" i="1"/>
  <c r="AE72" i="1"/>
  <c r="AD72" i="1"/>
  <c r="AB72" i="1"/>
  <c r="AA72" i="1"/>
  <c r="Z72" i="1"/>
  <c r="Y72" i="1"/>
  <c r="AG71" i="1"/>
  <c r="AF71" i="1"/>
  <c r="AE71" i="1"/>
  <c r="AD71" i="1"/>
  <c r="AB71" i="1"/>
  <c r="AA71" i="1"/>
  <c r="Z71" i="1"/>
  <c r="Y71" i="1"/>
  <c r="AG70" i="1"/>
  <c r="AF70" i="1"/>
  <c r="AE70" i="1"/>
  <c r="AD70" i="1"/>
  <c r="AB70" i="1"/>
  <c r="AA70" i="1"/>
  <c r="Z70" i="1"/>
  <c r="Y70" i="1"/>
  <c r="I10" i="1"/>
  <c r="H10" i="1"/>
  <c r="I9" i="1"/>
  <c r="H9" i="1"/>
  <c r="I8" i="1"/>
  <c r="H8" i="1"/>
  <c r="I7" i="1"/>
  <c r="H7" i="1"/>
  <c r="I6" i="1"/>
  <c r="H6" i="1"/>
  <c r="I5" i="1"/>
  <c r="H5" i="1"/>
  <c r="P55" i="1"/>
  <c r="O55" i="1"/>
  <c r="P54" i="1"/>
  <c r="O54" i="1"/>
  <c r="P53" i="1"/>
  <c r="O53" i="1"/>
  <c r="P52" i="1"/>
  <c r="O52" i="1"/>
  <c r="P51" i="1"/>
  <c r="O51" i="1"/>
  <c r="P50" i="1"/>
  <c r="O50" i="1"/>
  <c r="L55" i="1"/>
  <c r="K55" i="1"/>
  <c r="H55" i="1"/>
  <c r="G55" i="1"/>
  <c r="D55" i="1"/>
  <c r="C55" i="1"/>
  <c r="L54" i="1"/>
  <c r="K54" i="1"/>
  <c r="H54" i="1"/>
  <c r="G54" i="1"/>
  <c r="D54" i="1"/>
  <c r="C54" i="1"/>
  <c r="L53" i="1"/>
  <c r="K53" i="1"/>
  <c r="H53" i="1"/>
  <c r="G53" i="1"/>
  <c r="D53" i="1"/>
  <c r="C53" i="1"/>
  <c r="L52" i="1"/>
  <c r="K52" i="1"/>
  <c r="H52" i="1"/>
  <c r="G52" i="1"/>
  <c r="D52" i="1"/>
  <c r="C52" i="1"/>
  <c r="L51" i="1"/>
  <c r="K51" i="1"/>
  <c r="H51" i="1"/>
  <c r="G51" i="1"/>
  <c r="D51" i="1"/>
  <c r="C51" i="1"/>
  <c r="H50" i="1"/>
  <c r="G50" i="1"/>
  <c r="D50" i="1"/>
  <c r="C50" i="1"/>
  <c r="P46" i="1"/>
  <c r="O46" i="1"/>
  <c r="L46" i="1"/>
  <c r="K46" i="1"/>
  <c r="H46" i="1"/>
  <c r="G46" i="1"/>
  <c r="D46" i="1"/>
  <c r="C46" i="1"/>
  <c r="P45" i="1"/>
  <c r="O45" i="1"/>
  <c r="L45" i="1"/>
  <c r="K45" i="1"/>
  <c r="H45" i="1"/>
  <c r="G45" i="1"/>
  <c r="D45" i="1"/>
  <c r="C45" i="1"/>
  <c r="P44" i="1"/>
  <c r="O44" i="1"/>
  <c r="L44" i="1"/>
  <c r="K44" i="1"/>
  <c r="H44" i="1"/>
  <c r="G44" i="1"/>
  <c r="D44" i="1"/>
  <c r="C44" i="1"/>
  <c r="P43" i="1"/>
  <c r="O43" i="1"/>
  <c r="L43" i="1"/>
  <c r="K43" i="1"/>
  <c r="H43" i="1"/>
  <c r="G43" i="1"/>
  <c r="D43" i="1"/>
  <c r="C43" i="1"/>
  <c r="P42" i="1"/>
  <c r="O42" i="1"/>
  <c r="L42" i="1"/>
  <c r="K42" i="1"/>
  <c r="H42" i="1"/>
  <c r="G42" i="1"/>
  <c r="D42" i="1"/>
  <c r="C42" i="1"/>
  <c r="P41" i="1"/>
  <c r="O41" i="1"/>
  <c r="L41" i="1"/>
  <c r="K41" i="1"/>
  <c r="H41" i="1"/>
  <c r="G41" i="1"/>
  <c r="D41" i="1"/>
  <c r="C41" i="1"/>
  <c r="P37" i="1"/>
  <c r="O37" i="1"/>
  <c r="L37" i="1"/>
  <c r="K37" i="1"/>
  <c r="H37" i="1"/>
  <c r="G37" i="1"/>
  <c r="D37" i="1"/>
  <c r="C37" i="1"/>
  <c r="P36" i="1"/>
  <c r="O36" i="1"/>
  <c r="L36" i="1"/>
  <c r="K36" i="1"/>
  <c r="H36" i="1"/>
  <c r="G36" i="1"/>
  <c r="D36" i="1"/>
  <c r="C36" i="1"/>
  <c r="P35" i="1"/>
  <c r="O35" i="1"/>
  <c r="L35" i="1"/>
  <c r="K35" i="1"/>
  <c r="H35" i="1"/>
  <c r="G35" i="1"/>
  <c r="D35" i="1"/>
  <c r="C35" i="1"/>
  <c r="P34" i="1"/>
  <c r="O34" i="1"/>
  <c r="L34" i="1"/>
  <c r="K34" i="1"/>
  <c r="H34" i="1"/>
  <c r="G34" i="1"/>
  <c r="D34" i="1"/>
  <c r="C34" i="1"/>
  <c r="P33" i="1"/>
  <c r="O33" i="1"/>
  <c r="L33" i="1"/>
  <c r="K33" i="1"/>
  <c r="H33" i="1"/>
  <c r="G33" i="1"/>
  <c r="D33" i="1"/>
  <c r="C33" i="1"/>
  <c r="P32" i="1"/>
  <c r="O32" i="1"/>
  <c r="L32" i="1"/>
  <c r="K32" i="1"/>
  <c r="H32" i="1"/>
  <c r="G32" i="1"/>
  <c r="D32" i="1"/>
  <c r="C32" i="1"/>
  <c r="L28" i="1"/>
  <c r="K28" i="1"/>
  <c r="H28" i="1"/>
  <c r="G28" i="1"/>
  <c r="D28" i="1"/>
  <c r="C28" i="1"/>
  <c r="L27" i="1"/>
  <c r="K27" i="1"/>
  <c r="H27" i="1"/>
  <c r="G27" i="1"/>
  <c r="D27" i="1"/>
  <c r="C27" i="1"/>
  <c r="L26" i="1"/>
  <c r="K26" i="1"/>
  <c r="H26" i="1"/>
  <c r="G26" i="1"/>
  <c r="D26" i="1"/>
  <c r="C26" i="1"/>
  <c r="L25" i="1"/>
  <c r="K25" i="1"/>
  <c r="H25" i="1"/>
  <c r="G25" i="1"/>
  <c r="D25" i="1"/>
  <c r="C25" i="1"/>
  <c r="L24" i="1"/>
  <c r="K24" i="1"/>
  <c r="H24" i="1"/>
  <c r="G24" i="1"/>
  <c r="D24" i="1"/>
  <c r="C24" i="1"/>
  <c r="L23" i="1"/>
  <c r="K23" i="1"/>
  <c r="H23" i="1"/>
  <c r="G23" i="1"/>
  <c r="D23" i="1"/>
  <c r="C23" i="1"/>
  <c r="N19" i="1"/>
  <c r="M19" i="1"/>
  <c r="L19" i="1"/>
  <c r="K19" i="1"/>
  <c r="J19" i="1"/>
  <c r="G19" i="1"/>
  <c r="F19" i="1"/>
  <c r="E19" i="1"/>
  <c r="D19" i="1"/>
  <c r="C19" i="1"/>
  <c r="N18" i="1"/>
  <c r="M18" i="1"/>
  <c r="L18" i="1"/>
  <c r="K18" i="1"/>
  <c r="J18" i="1"/>
  <c r="G18" i="1"/>
  <c r="F18" i="1"/>
  <c r="E18" i="1"/>
  <c r="D18" i="1"/>
  <c r="C18" i="1"/>
  <c r="N17" i="1"/>
  <c r="M17" i="1"/>
  <c r="L17" i="1"/>
  <c r="K17" i="1"/>
  <c r="J17" i="1"/>
  <c r="G17" i="1"/>
  <c r="F17" i="1"/>
  <c r="E17" i="1"/>
  <c r="D17" i="1"/>
  <c r="C17" i="1"/>
  <c r="N16" i="1"/>
  <c r="M16" i="1"/>
  <c r="L16" i="1"/>
  <c r="K16" i="1"/>
  <c r="J16" i="1"/>
  <c r="G16" i="1"/>
  <c r="F16" i="1"/>
  <c r="E16" i="1"/>
  <c r="D16" i="1"/>
  <c r="C16" i="1"/>
  <c r="N15" i="1"/>
  <c r="M15" i="1"/>
  <c r="L15" i="1"/>
  <c r="K15" i="1"/>
  <c r="J15" i="1"/>
  <c r="G15" i="1"/>
  <c r="F15" i="1"/>
  <c r="E15" i="1"/>
  <c r="D15" i="1"/>
  <c r="C15" i="1"/>
  <c r="N14" i="1"/>
  <c r="M14" i="1"/>
  <c r="L14" i="1"/>
  <c r="K14" i="1"/>
  <c r="J14" i="1"/>
  <c r="G14" i="1"/>
  <c r="F14" i="1"/>
  <c r="E14" i="1"/>
  <c r="D14" i="1"/>
  <c r="C14" i="1"/>
  <c r="E10" i="1"/>
  <c r="D10" i="1"/>
  <c r="E9" i="1"/>
  <c r="D9" i="1"/>
  <c r="E8" i="1"/>
  <c r="D8" i="1"/>
  <c r="E7" i="1"/>
  <c r="D7" i="1"/>
  <c r="E6" i="1"/>
  <c r="D6" i="1"/>
  <c r="E5" i="1"/>
  <c r="D5" i="1"/>
  <c r="V75" i="1"/>
  <c r="U75" i="1"/>
  <c r="T75" i="1"/>
  <c r="S75" i="1"/>
  <c r="Q75" i="1"/>
  <c r="P75" i="1"/>
  <c r="O75" i="1"/>
  <c r="N75" i="1"/>
  <c r="K75" i="1"/>
  <c r="J75" i="1"/>
  <c r="I75" i="1"/>
  <c r="H75" i="1"/>
  <c r="F75" i="1"/>
  <c r="E75" i="1"/>
  <c r="D75" i="1"/>
  <c r="C75" i="1"/>
  <c r="V74" i="1"/>
  <c r="U74" i="1"/>
  <c r="T74" i="1"/>
  <c r="S74" i="1"/>
  <c r="Q74" i="1"/>
  <c r="P74" i="1"/>
  <c r="O74" i="1"/>
  <c r="N74" i="1"/>
  <c r="K74" i="1"/>
  <c r="J74" i="1"/>
  <c r="I74" i="1"/>
  <c r="H74" i="1"/>
  <c r="F74" i="1"/>
  <c r="E74" i="1"/>
  <c r="D74" i="1"/>
  <c r="C74" i="1"/>
  <c r="V73" i="1"/>
  <c r="U73" i="1"/>
  <c r="T73" i="1"/>
  <c r="S73" i="1"/>
  <c r="Q73" i="1"/>
  <c r="P73" i="1"/>
  <c r="O73" i="1"/>
  <c r="N73" i="1"/>
  <c r="K73" i="1"/>
  <c r="J73" i="1"/>
  <c r="I73" i="1"/>
  <c r="H73" i="1"/>
  <c r="F73" i="1"/>
  <c r="E73" i="1"/>
  <c r="D73" i="1"/>
  <c r="C73" i="1"/>
  <c r="V72" i="1"/>
  <c r="U72" i="1"/>
  <c r="T72" i="1"/>
  <c r="S72" i="1"/>
  <c r="Q72" i="1"/>
  <c r="P72" i="1"/>
  <c r="O72" i="1"/>
  <c r="N72" i="1"/>
  <c r="K72" i="1"/>
  <c r="J72" i="1"/>
  <c r="I72" i="1"/>
  <c r="H72" i="1"/>
  <c r="F72" i="1"/>
  <c r="E72" i="1"/>
  <c r="D72" i="1"/>
  <c r="C72" i="1"/>
  <c r="V71" i="1"/>
  <c r="U71" i="1"/>
  <c r="T71" i="1"/>
  <c r="S71" i="1"/>
  <c r="Q71" i="1"/>
  <c r="P71" i="1"/>
  <c r="O71" i="1"/>
  <c r="N71" i="1"/>
  <c r="K71" i="1"/>
  <c r="J71" i="1"/>
  <c r="I71" i="1"/>
  <c r="H71" i="1"/>
  <c r="F71" i="1"/>
  <c r="E71" i="1"/>
  <c r="D71" i="1"/>
  <c r="C71" i="1"/>
  <c r="V70" i="1"/>
  <c r="U70" i="1"/>
  <c r="T70" i="1"/>
  <c r="S70" i="1"/>
  <c r="Q70" i="1"/>
  <c r="P70" i="1"/>
  <c r="O70" i="1"/>
  <c r="N70" i="1"/>
  <c r="K70" i="1"/>
  <c r="J70" i="1"/>
  <c r="I70" i="1"/>
  <c r="H70" i="1"/>
  <c r="F70" i="1"/>
  <c r="E70" i="1"/>
  <c r="D70" i="1"/>
  <c r="C70" i="1"/>
  <c r="D32" i="8" s="1"/>
  <c r="U41" i="8" s="1"/>
  <c r="G10" i="1"/>
  <c r="G9" i="1"/>
  <c r="G8" i="1"/>
  <c r="G7" i="1"/>
  <c r="G6" i="1"/>
  <c r="G5" i="1"/>
  <c r="C10" i="1"/>
  <c r="C9" i="1"/>
  <c r="C8" i="1"/>
  <c r="C7" i="1"/>
  <c r="C6" i="1"/>
  <c r="C5" i="1"/>
  <c r="AA65" i="15"/>
  <c r="Z65" i="15"/>
  <c r="Y65" i="15"/>
  <c r="X65" i="15"/>
  <c r="W65" i="15"/>
  <c r="V65" i="15"/>
  <c r="U65" i="15"/>
  <c r="T65" i="15"/>
  <c r="AA64" i="15"/>
  <c r="Z64" i="15"/>
  <c r="Y64" i="15"/>
  <c r="X64" i="15"/>
  <c r="W64" i="15"/>
  <c r="V64" i="15"/>
  <c r="U64" i="15"/>
  <c r="T64" i="15"/>
  <c r="AA63" i="15"/>
  <c r="Z63" i="15"/>
  <c r="Y63" i="15"/>
  <c r="X63" i="15"/>
  <c r="W63" i="15"/>
  <c r="V63" i="15"/>
  <c r="U63" i="15"/>
  <c r="T63" i="15"/>
  <c r="AA62" i="15"/>
  <c r="Z62" i="15"/>
  <c r="Y62" i="15"/>
  <c r="X62" i="15"/>
  <c r="W62" i="15"/>
  <c r="V62" i="15"/>
  <c r="U62" i="15"/>
  <c r="T62" i="15"/>
  <c r="AA61" i="15"/>
  <c r="Z61" i="15"/>
  <c r="Y61" i="15"/>
  <c r="X61" i="15"/>
  <c r="W61" i="15"/>
  <c r="V61" i="15"/>
  <c r="U61" i="15"/>
  <c r="T61" i="15"/>
  <c r="AA60" i="15"/>
  <c r="Z60" i="15"/>
  <c r="Y60" i="15"/>
  <c r="X60" i="15"/>
  <c r="W60" i="15"/>
  <c r="V60" i="15"/>
  <c r="U60" i="15"/>
  <c r="T60" i="15"/>
  <c r="R65" i="15"/>
  <c r="Q65" i="15"/>
  <c r="P65" i="15"/>
  <c r="O65" i="15"/>
  <c r="N65" i="15"/>
  <c r="M65" i="15"/>
  <c r="L65" i="15"/>
  <c r="K65" i="15"/>
  <c r="R64" i="15"/>
  <c r="Q64" i="15"/>
  <c r="P64" i="15"/>
  <c r="O64" i="15"/>
  <c r="N64" i="15"/>
  <c r="M64" i="15"/>
  <c r="L64" i="15"/>
  <c r="K64" i="15"/>
  <c r="R63" i="15"/>
  <c r="Q63" i="15"/>
  <c r="P63" i="15"/>
  <c r="O63" i="15"/>
  <c r="N63" i="15"/>
  <c r="M63" i="15"/>
  <c r="L63" i="15"/>
  <c r="K63" i="15"/>
  <c r="R62" i="15"/>
  <c r="Q62" i="15"/>
  <c r="P62" i="15"/>
  <c r="O62" i="15"/>
  <c r="N62" i="15"/>
  <c r="M62" i="15"/>
  <c r="L62" i="15"/>
  <c r="K62" i="15"/>
  <c r="R61" i="15"/>
  <c r="Q61" i="15"/>
  <c r="P61" i="15"/>
  <c r="O61" i="15"/>
  <c r="N61" i="15"/>
  <c r="M61" i="15"/>
  <c r="L61" i="15"/>
  <c r="K61" i="15"/>
  <c r="R60" i="15"/>
  <c r="Q60" i="15"/>
  <c r="P60" i="15"/>
  <c r="O60" i="15"/>
  <c r="N60" i="15"/>
  <c r="M60" i="15"/>
  <c r="L60" i="15"/>
  <c r="K60" i="15"/>
  <c r="I65" i="15"/>
  <c r="H65" i="15"/>
  <c r="G65" i="15"/>
  <c r="F65" i="15"/>
  <c r="E65" i="15"/>
  <c r="D65" i="15"/>
  <c r="C65" i="15"/>
  <c r="B65" i="15"/>
  <c r="I64" i="15"/>
  <c r="H64" i="15"/>
  <c r="G64" i="15"/>
  <c r="F64" i="15"/>
  <c r="E64" i="15"/>
  <c r="D64" i="15"/>
  <c r="C64" i="15"/>
  <c r="B64" i="15"/>
  <c r="I63" i="15"/>
  <c r="H63" i="15"/>
  <c r="G63" i="15"/>
  <c r="F63" i="15"/>
  <c r="E63" i="15"/>
  <c r="D63" i="15"/>
  <c r="C63" i="15"/>
  <c r="B63" i="15"/>
  <c r="I62" i="15"/>
  <c r="H62" i="15"/>
  <c r="G62" i="15"/>
  <c r="F62" i="15"/>
  <c r="E62" i="15"/>
  <c r="D62" i="15"/>
  <c r="C62" i="15"/>
  <c r="B62" i="15"/>
  <c r="I61" i="15"/>
  <c r="H61" i="15"/>
  <c r="G61" i="15"/>
  <c r="F61" i="15"/>
  <c r="E61" i="15"/>
  <c r="D61" i="15"/>
  <c r="C61" i="15"/>
  <c r="B61" i="15"/>
  <c r="I60" i="15"/>
  <c r="H60" i="15"/>
  <c r="G60" i="15"/>
  <c r="F60" i="15"/>
  <c r="E60" i="15"/>
  <c r="D60" i="15"/>
  <c r="C60" i="15"/>
  <c r="B60" i="15"/>
  <c r="N55" i="15"/>
  <c r="N54" i="15"/>
  <c r="N53" i="15"/>
  <c r="N52" i="15"/>
  <c r="N51" i="15"/>
  <c r="N50" i="15"/>
  <c r="N46" i="15"/>
  <c r="N45" i="15"/>
  <c r="N44" i="15"/>
  <c r="N43" i="15"/>
  <c r="N42" i="15"/>
  <c r="N41" i="15"/>
  <c r="N37" i="15"/>
  <c r="N36" i="15"/>
  <c r="N35" i="15"/>
  <c r="N34" i="15"/>
  <c r="N33" i="15"/>
  <c r="N32" i="15"/>
  <c r="J28" i="15"/>
  <c r="J27" i="15"/>
  <c r="J26" i="15"/>
  <c r="J25" i="15"/>
  <c r="J24" i="15"/>
  <c r="J23" i="15"/>
  <c r="J55" i="15"/>
  <c r="J54" i="15"/>
  <c r="J53" i="15"/>
  <c r="J52" i="15"/>
  <c r="J51" i="15"/>
  <c r="J50" i="15"/>
  <c r="J46" i="15"/>
  <c r="J45" i="15"/>
  <c r="J44" i="15"/>
  <c r="J43" i="15"/>
  <c r="J42" i="15"/>
  <c r="J41" i="15"/>
  <c r="J37" i="15"/>
  <c r="J36" i="15"/>
  <c r="J35" i="15"/>
  <c r="J34" i="15"/>
  <c r="J33" i="15"/>
  <c r="J32" i="15"/>
  <c r="F28" i="15"/>
  <c r="F27" i="15"/>
  <c r="F26" i="15"/>
  <c r="F25" i="15"/>
  <c r="F24" i="15"/>
  <c r="F23" i="15"/>
  <c r="F55" i="15"/>
  <c r="F54" i="15"/>
  <c r="F53" i="15"/>
  <c r="F52" i="15"/>
  <c r="F51" i="15"/>
  <c r="F50" i="15"/>
  <c r="F37" i="15"/>
  <c r="F36" i="15"/>
  <c r="F35" i="15"/>
  <c r="F34" i="15"/>
  <c r="F33" i="15"/>
  <c r="F32" i="15"/>
  <c r="B55" i="15"/>
  <c r="B54" i="15"/>
  <c r="B53" i="15"/>
  <c r="B52" i="15"/>
  <c r="B51" i="15"/>
  <c r="B50" i="15"/>
  <c r="F46" i="15"/>
  <c r="F45" i="15"/>
  <c r="F44" i="15"/>
  <c r="F43" i="15"/>
  <c r="F42" i="15"/>
  <c r="F41" i="15"/>
  <c r="B37" i="15"/>
  <c r="B36" i="15"/>
  <c r="B35" i="15"/>
  <c r="B34" i="15"/>
  <c r="B33" i="15"/>
  <c r="B32" i="15"/>
  <c r="AR75" i="15"/>
  <c r="AQ75" i="15"/>
  <c r="AP75" i="15"/>
  <c r="AO75" i="15"/>
  <c r="AN75" i="15"/>
  <c r="AM75" i="15"/>
  <c r="AL75" i="15"/>
  <c r="AK75" i="15"/>
  <c r="AJ75" i="15"/>
  <c r="AI75" i="15"/>
  <c r="AR74" i="15"/>
  <c r="AQ74" i="15"/>
  <c r="AP74" i="15"/>
  <c r="AO74" i="15"/>
  <c r="AN74" i="15"/>
  <c r="AM74" i="15"/>
  <c r="AL74" i="15"/>
  <c r="AK74" i="15"/>
  <c r="AJ74" i="15"/>
  <c r="AI74" i="15"/>
  <c r="AR73" i="15"/>
  <c r="AQ73" i="15"/>
  <c r="AP73" i="15"/>
  <c r="AO73" i="15"/>
  <c r="AN73" i="15"/>
  <c r="AM73" i="15"/>
  <c r="AL73" i="15"/>
  <c r="AK73" i="15"/>
  <c r="AJ73" i="15"/>
  <c r="AI73" i="15"/>
  <c r="AR72" i="15"/>
  <c r="AQ72" i="15"/>
  <c r="AP72" i="15"/>
  <c r="AO72" i="15"/>
  <c r="AN72" i="15"/>
  <c r="AM72" i="15"/>
  <c r="AL72" i="15"/>
  <c r="AK72" i="15"/>
  <c r="AJ72" i="15"/>
  <c r="AI72" i="15"/>
  <c r="AR71" i="15"/>
  <c r="AQ71" i="15"/>
  <c r="AP71" i="15"/>
  <c r="AO71" i="15"/>
  <c r="AN71" i="15"/>
  <c r="AM71" i="15"/>
  <c r="AL71" i="15"/>
  <c r="AK71" i="15"/>
  <c r="AJ71" i="15"/>
  <c r="AI71" i="15"/>
  <c r="AR70" i="15"/>
  <c r="AQ70" i="15"/>
  <c r="AP70" i="15"/>
  <c r="AO70" i="15"/>
  <c r="AN70" i="15"/>
  <c r="AM70" i="15"/>
  <c r="AL70" i="15"/>
  <c r="AK70" i="15"/>
  <c r="AJ70" i="15"/>
  <c r="AI70" i="15"/>
  <c r="AG75" i="15"/>
  <c r="AF75" i="15"/>
  <c r="AE75" i="15"/>
  <c r="AD75" i="15"/>
  <c r="AC75" i="15"/>
  <c r="AB75" i="15"/>
  <c r="AA75" i="15"/>
  <c r="Z75" i="15"/>
  <c r="Y75" i="15"/>
  <c r="X75" i="15"/>
  <c r="AG74" i="15"/>
  <c r="AF74" i="15"/>
  <c r="AE74" i="15"/>
  <c r="AD74" i="15"/>
  <c r="AC74" i="15"/>
  <c r="AB74" i="15"/>
  <c r="AA74" i="15"/>
  <c r="Z74" i="15"/>
  <c r="Y74" i="15"/>
  <c r="X74" i="15"/>
  <c r="AG73" i="15"/>
  <c r="AF73" i="15"/>
  <c r="AE73" i="15"/>
  <c r="AD73" i="15"/>
  <c r="AC73" i="15"/>
  <c r="AB73" i="15"/>
  <c r="AA73" i="15"/>
  <c r="Z73" i="15"/>
  <c r="Y73" i="15"/>
  <c r="X73" i="15"/>
  <c r="AG72" i="15"/>
  <c r="AF72" i="15"/>
  <c r="AE72" i="15"/>
  <c r="AD72" i="15"/>
  <c r="AC72" i="15"/>
  <c r="AB72" i="15"/>
  <c r="AA72" i="15"/>
  <c r="Z72" i="15"/>
  <c r="Y72" i="15"/>
  <c r="X72" i="15"/>
  <c r="AG71" i="15"/>
  <c r="AF71" i="15"/>
  <c r="AE71" i="15"/>
  <c r="AD71" i="15"/>
  <c r="AC71" i="15"/>
  <c r="AB71" i="15"/>
  <c r="AA71" i="15"/>
  <c r="Z71" i="15"/>
  <c r="Y71" i="15"/>
  <c r="X71" i="15"/>
  <c r="AG70" i="15"/>
  <c r="AF70" i="15"/>
  <c r="AE70" i="15"/>
  <c r="AD70" i="15"/>
  <c r="AC70" i="15"/>
  <c r="AB70" i="15"/>
  <c r="AA70" i="15"/>
  <c r="Z70" i="15"/>
  <c r="Y70" i="15"/>
  <c r="X70" i="15"/>
  <c r="I10" i="15"/>
  <c r="H10" i="15"/>
  <c r="I9" i="15"/>
  <c r="H9" i="15"/>
  <c r="I8" i="15"/>
  <c r="H8" i="15"/>
  <c r="I7" i="15"/>
  <c r="H7" i="15"/>
  <c r="I6" i="15"/>
  <c r="H6" i="15"/>
  <c r="I5" i="15"/>
  <c r="H5" i="15"/>
  <c r="P55" i="15"/>
  <c r="O55" i="15"/>
  <c r="L55" i="15"/>
  <c r="K55" i="15"/>
  <c r="H55" i="15"/>
  <c r="G55" i="15"/>
  <c r="D55" i="15"/>
  <c r="C55" i="15"/>
  <c r="P54" i="15"/>
  <c r="O54" i="15"/>
  <c r="L54" i="15"/>
  <c r="K54" i="15"/>
  <c r="H54" i="15"/>
  <c r="G54" i="15"/>
  <c r="D54" i="15"/>
  <c r="C54" i="15"/>
  <c r="P53" i="15"/>
  <c r="O53" i="15"/>
  <c r="L53" i="15"/>
  <c r="K53" i="15"/>
  <c r="H53" i="15"/>
  <c r="G53" i="15"/>
  <c r="D53" i="15"/>
  <c r="C53" i="15"/>
  <c r="P52" i="15"/>
  <c r="O52" i="15"/>
  <c r="L52" i="15"/>
  <c r="K52" i="15"/>
  <c r="H52" i="15"/>
  <c r="G52" i="15"/>
  <c r="D52" i="15"/>
  <c r="C52" i="15"/>
  <c r="P51" i="15"/>
  <c r="O51" i="15"/>
  <c r="L51" i="15"/>
  <c r="K51" i="15"/>
  <c r="H51" i="15"/>
  <c r="G51" i="15"/>
  <c r="D51" i="15"/>
  <c r="C51" i="15"/>
  <c r="P50" i="15"/>
  <c r="O50" i="15"/>
  <c r="L50" i="15"/>
  <c r="K50" i="15"/>
  <c r="H50" i="15"/>
  <c r="G50" i="15"/>
  <c r="D50" i="15"/>
  <c r="C50" i="15"/>
  <c r="P46" i="15"/>
  <c r="O46" i="15"/>
  <c r="L46" i="15"/>
  <c r="K46" i="15"/>
  <c r="H46" i="15"/>
  <c r="G46" i="15"/>
  <c r="D46" i="15"/>
  <c r="C46" i="15"/>
  <c r="P45" i="15"/>
  <c r="O45" i="15"/>
  <c r="L45" i="15"/>
  <c r="K45" i="15"/>
  <c r="H45" i="15"/>
  <c r="G45" i="15"/>
  <c r="D45" i="15"/>
  <c r="C45" i="15"/>
  <c r="P44" i="15"/>
  <c r="O44" i="15"/>
  <c r="L44" i="15"/>
  <c r="K44" i="15"/>
  <c r="H44" i="15"/>
  <c r="G44" i="15"/>
  <c r="D44" i="15"/>
  <c r="C44" i="15"/>
  <c r="P43" i="15"/>
  <c r="O43" i="15"/>
  <c r="L43" i="15"/>
  <c r="K43" i="15"/>
  <c r="H43" i="15"/>
  <c r="G43" i="15"/>
  <c r="D43" i="15"/>
  <c r="C43" i="15"/>
  <c r="P42" i="15"/>
  <c r="O42" i="15"/>
  <c r="L42" i="15"/>
  <c r="K42" i="15"/>
  <c r="H42" i="15"/>
  <c r="G42" i="15"/>
  <c r="D42" i="15"/>
  <c r="C42" i="15"/>
  <c r="P41" i="15"/>
  <c r="O41" i="15"/>
  <c r="L41" i="15"/>
  <c r="K41" i="15"/>
  <c r="H41" i="15"/>
  <c r="G41" i="15"/>
  <c r="D41" i="15"/>
  <c r="C41" i="15"/>
  <c r="P37" i="15"/>
  <c r="O37" i="15"/>
  <c r="L37" i="15"/>
  <c r="K37" i="15"/>
  <c r="H37" i="15"/>
  <c r="G37" i="15"/>
  <c r="D37" i="15"/>
  <c r="C37" i="15"/>
  <c r="P36" i="15"/>
  <c r="O36" i="15"/>
  <c r="L36" i="15"/>
  <c r="K36" i="15"/>
  <c r="H36" i="15"/>
  <c r="G36" i="15"/>
  <c r="D36" i="15"/>
  <c r="C36" i="15"/>
  <c r="P35" i="15"/>
  <c r="O35" i="15"/>
  <c r="L35" i="15"/>
  <c r="K35" i="15"/>
  <c r="H35" i="15"/>
  <c r="G35" i="15"/>
  <c r="D35" i="15"/>
  <c r="C35" i="15"/>
  <c r="P34" i="15"/>
  <c r="O34" i="15"/>
  <c r="L34" i="15"/>
  <c r="K34" i="15"/>
  <c r="H34" i="15"/>
  <c r="G34" i="15"/>
  <c r="D34" i="15"/>
  <c r="C34" i="15"/>
  <c r="P33" i="15"/>
  <c r="O33" i="15"/>
  <c r="L33" i="15"/>
  <c r="K33" i="15"/>
  <c r="H33" i="15"/>
  <c r="G33" i="15"/>
  <c r="D33" i="15"/>
  <c r="C33" i="15"/>
  <c r="P32" i="15"/>
  <c r="O32" i="15"/>
  <c r="L32" i="15"/>
  <c r="K32" i="15"/>
  <c r="H32" i="15"/>
  <c r="G32" i="15"/>
  <c r="D32" i="15"/>
  <c r="C32" i="15"/>
  <c r="L28" i="15"/>
  <c r="K28" i="15"/>
  <c r="H28" i="15"/>
  <c r="G28" i="15"/>
  <c r="D28" i="15"/>
  <c r="C28" i="15"/>
  <c r="L27" i="15"/>
  <c r="K27" i="15"/>
  <c r="H27" i="15"/>
  <c r="G27" i="15"/>
  <c r="D27" i="15"/>
  <c r="C27" i="15"/>
  <c r="L26" i="15"/>
  <c r="K26" i="15"/>
  <c r="H26" i="15"/>
  <c r="G26" i="15"/>
  <c r="D26" i="15"/>
  <c r="C26" i="15"/>
  <c r="L25" i="15"/>
  <c r="K25" i="15"/>
  <c r="H25" i="15"/>
  <c r="G25" i="15"/>
  <c r="D25" i="15"/>
  <c r="C25" i="15"/>
  <c r="L24" i="15"/>
  <c r="K24" i="15"/>
  <c r="H24" i="15"/>
  <c r="G24" i="15"/>
  <c r="D24" i="15"/>
  <c r="C24" i="15"/>
  <c r="L23" i="15"/>
  <c r="K23" i="15"/>
  <c r="H23" i="15"/>
  <c r="G23" i="15"/>
  <c r="D23" i="15"/>
  <c r="C23" i="15"/>
  <c r="N19" i="15"/>
  <c r="M19" i="15"/>
  <c r="L19" i="15"/>
  <c r="K19" i="15"/>
  <c r="J19" i="15"/>
  <c r="G19" i="15"/>
  <c r="F19" i="15"/>
  <c r="E19" i="15"/>
  <c r="D19" i="15"/>
  <c r="C19" i="15"/>
  <c r="N18" i="15"/>
  <c r="M18" i="15"/>
  <c r="L18" i="15"/>
  <c r="K18" i="15"/>
  <c r="J18" i="15"/>
  <c r="G18" i="15"/>
  <c r="F18" i="15"/>
  <c r="E18" i="15"/>
  <c r="D18" i="15"/>
  <c r="C18" i="15"/>
  <c r="N17" i="15"/>
  <c r="M17" i="15"/>
  <c r="L17" i="15"/>
  <c r="K17" i="15"/>
  <c r="J17" i="15"/>
  <c r="G17" i="15"/>
  <c r="F17" i="15"/>
  <c r="E17" i="15"/>
  <c r="D17" i="15"/>
  <c r="C17" i="15"/>
  <c r="N16" i="15"/>
  <c r="M16" i="15"/>
  <c r="L16" i="15"/>
  <c r="K16" i="15"/>
  <c r="J16" i="15"/>
  <c r="G16" i="15"/>
  <c r="F16" i="15"/>
  <c r="E16" i="15"/>
  <c r="D16" i="15"/>
  <c r="C16" i="15"/>
  <c r="N15" i="15"/>
  <c r="M15" i="15"/>
  <c r="L15" i="15"/>
  <c r="K15" i="15"/>
  <c r="J15" i="15"/>
  <c r="G15" i="15"/>
  <c r="F15" i="15"/>
  <c r="E15" i="15"/>
  <c r="D15" i="15"/>
  <c r="C15" i="15"/>
  <c r="N14" i="15"/>
  <c r="M14" i="15"/>
  <c r="L14" i="15"/>
  <c r="K14" i="15"/>
  <c r="J14" i="15"/>
  <c r="G14" i="15"/>
  <c r="F14" i="15"/>
  <c r="E14" i="15"/>
  <c r="D14" i="15"/>
  <c r="C14" i="15"/>
  <c r="E10" i="15"/>
  <c r="D10" i="15"/>
  <c r="E9" i="15"/>
  <c r="D9" i="15"/>
  <c r="E8" i="15"/>
  <c r="D8" i="15"/>
  <c r="E7" i="15"/>
  <c r="D7" i="15"/>
  <c r="E6" i="15"/>
  <c r="D6" i="15"/>
  <c r="E5" i="15"/>
  <c r="D5" i="15"/>
  <c r="V75" i="15"/>
  <c r="U75" i="15"/>
  <c r="T75" i="15"/>
  <c r="S75" i="15"/>
  <c r="R75" i="15"/>
  <c r="Q75" i="15"/>
  <c r="P75" i="15"/>
  <c r="O75" i="15"/>
  <c r="N75" i="15"/>
  <c r="M75" i="15"/>
  <c r="K75" i="15"/>
  <c r="J75" i="15"/>
  <c r="I75" i="15"/>
  <c r="H75" i="15"/>
  <c r="G75" i="15"/>
  <c r="F75" i="15"/>
  <c r="E75" i="15"/>
  <c r="D75" i="15"/>
  <c r="C75" i="15"/>
  <c r="B75" i="15"/>
  <c r="V74" i="15"/>
  <c r="U74" i="15"/>
  <c r="T74" i="15"/>
  <c r="S74" i="15"/>
  <c r="R74" i="15"/>
  <c r="Q74" i="15"/>
  <c r="P74" i="15"/>
  <c r="O74" i="15"/>
  <c r="N74" i="15"/>
  <c r="M74" i="15"/>
  <c r="K74" i="15"/>
  <c r="J74" i="15"/>
  <c r="I74" i="15"/>
  <c r="H74" i="15"/>
  <c r="G74" i="15"/>
  <c r="F74" i="15"/>
  <c r="E74" i="15"/>
  <c r="D74" i="15"/>
  <c r="C74" i="15"/>
  <c r="B74" i="15"/>
  <c r="V73" i="15"/>
  <c r="U73" i="15"/>
  <c r="T73" i="15"/>
  <c r="S73" i="15"/>
  <c r="R73" i="15"/>
  <c r="Q73" i="15"/>
  <c r="P73" i="15"/>
  <c r="O73" i="15"/>
  <c r="N73" i="15"/>
  <c r="M73" i="15"/>
  <c r="K73" i="15"/>
  <c r="J73" i="15"/>
  <c r="I73" i="15"/>
  <c r="H73" i="15"/>
  <c r="G73" i="15"/>
  <c r="F73" i="15"/>
  <c r="E73" i="15"/>
  <c r="D73" i="15"/>
  <c r="C73" i="15"/>
  <c r="B73" i="15"/>
  <c r="V72" i="15"/>
  <c r="U72" i="15"/>
  <c r="T72" i="15"/>
  <c r="S72" i="15"/>
  <c r="R72" i="15"/>
  <c r="Q72" i="15"/>
  <c r="P72" i="15"/>
  <c r="O72" i="15"/>
  <c r="N72" i="15"/>
  <c r="M72" i="15"/>
  <c r="K72" i="15"/>
  <c r="J72" i="15"/>
  <c r="I72" i="15"/>
  <c r="H72" i="15"/>
  <c r="G72" i="15"/>
  <c r="F72" i="15"/>
  <c r="E72" i="15"/>
  <c r="D72" i="15"/>
  <c r="C72" i="15"/>
  <c r="B72" i="15"/>
  <c r="V71" i="15"/>
  <c r="U71" i="15"/>
  <c r="T71" i="15"/>
  <c r="S71" i="15"/>
  <c r="R71" i="15"/>
  <c r="Q71" i="15"/>
  <c r="P71" i="15"/>
  <c r="O71" i="15"/>
  <c r="N71" i="15"/>
  <c r="M71" i="15"/>
  <c r="K71" i="15"/>
  <c r="J71" i="15"/>
  <c r="I71" i="15"/>
  <c r="H71" i="15"/>
  <c r="G71" i="15"/>
  <c r="F71" i="15"/>
  <c r="E71" i="15"/>
  <c r="D71" i="15"/>
  <c r="C71" i="15"/>
  <c r="B71" i="15"/>
  <c r="V70" i="15"/>
  <c r="U70" i="15"/>
  <c r="T70" i="15"/>
  <c r="S70" i="15"/>
  <c r="R70" i="15"/>
  <c r="Q70" i="15"/>
  <c r="P70" i="15"/>
  <c r="O70" i="15"/>
  <c r="N70" i="15"/>
  <c r="M70" i="15"/>
  <c r="K70" i="15"/>
  <c r="J70" i="15"/>
  <c r="I70" i="15"/>
  <c r="H70" i="15"/>
  <c r="G70" i="15"/>
  <c r="F70" i="15"/>
  <c r="E70" i="15"/>
  <c r="D70" i="15"/>
  <c r="C70" i="15"/>
  <c r="B70" i="15"/>
  <c r="G10" i="15"/>
  <c r="F10" i="15"/>
  <c r="C10" i="15"/>
  <c r="G9" i="15"/>
  <c r="F9" i="15"/>
  <c r="C9" i="15"/>
  <c r="G8" i="15"/>
  <c r="F8" i="15"/>
  <c r="C8" i="15"/>
  <c r="G7" i="15"/>
  <c r="F7" i="15"/>
  <c r="C7" i="15"/>
  <c r="G6" i="15"/>
  <c r="F6" i="15"/>
  <c r="C6" i="15"/>
  <c r="G5" i="15"/>
  <c r="F5" i="15"/>
  <c r="C5" i="15"/>
  <c r="B46" i="15"/>
  <c r="B45" i="15"/>
  <c r="B44" i="15"/>
  <c r="B43" i="15"/>
  <c r="B42" i="15"/>
  <c r="B41" i="15"/>
  <c r="B28" i="15"/>
  <c r="B27" i="15"/>
  <c r="B26" i="15"/>
  <c r="B25" i="15"/>
  <c r="B24" i="15"/>
  <c r="B23" i="15"/>
  <c r="I19" i="15"/>
  <c r="I18" i="15"/>
  <c r="I17" i="15"/>
  <c r="I16" i="15"/>
  <c r="I15" i="15"/>
  <c r="I14" i="15"/>
  <c r="B19" i="15"/>
  <c r="B18" i="15"/>
  <c r="B17" i="15"/>
  <c r="B16" i="15"/>
  <c r="B15" i="15"/>
  <c r="B14" i="15"/>
  <c r="K10" i="15"/>
  <c r="K9" i="15"/>
  <c r="K8" i="15"/>
  <c r="K7" i="15"/>
  <c r="K6" i="15"/>
  <c r="K5" i="15"/>
  <c r="B10" i="15"/>
  <c r="B9" i="15"/>
  <c r="B8" i="15"/>
  <c r="B7" i="15"/>
  <c r="B6" i="15"/>
  <c r="B5" i="15"/>
  <c r="Y92" i="7" l="1"/>
  <c r="Z92" i="7"/>
  <c r="AP92" i="7"/>
  <c r="AQ92" i="7"/>
  <c r="H92" i="7"/>
  <c r="I92" i="7"/>
  <c r="AP32" i="7"/>
  <c r="AQ32" i="7"/>
  <c r="H32" i="7"/>
  <c r="I32" i="7"/>
  <c r="Y32" i="7"/>
  <c r="Z32" i="7"/>
  <c r="AP152" i="7"/>
  <c r="AQ152" i="7"/>
  <c r="Y152" i="7"/>
  <c r="Z152" i="7"/>
  <c r="H152" i="7"/>
  <c r="I152" i="7"/>
  <c r="H180" i="8" l="1"/>
  <c r="X180" i="8" s="1"/>
  <c r="I180" i="8"/>
  <c r="Y180" i="8" s="1"/>
  <c r="Z40" i="8"/>
  <c r="H40" i="8"/>
  <c r="Y40" i="8" s="1"/>
  <c r="H110" i="8"/>
  <c r="X110" i="8" s="1"/>
  <c r="I110" i="8"/>
  <c r="Y110" i="8" s="1"/>
  <c r="Q148" i="4" l="1"/>
  <c r="P148" i="4"/>
  <c r="O148" i="4"/>
  <c r="N148" i="4"/>
  <c r="AR76" i="16"/>
  <c r="I237" i="8" s="1"/>
  <c r="AQ76" i="16"/>
  <c r="I228" i="8" s="1"/>
  <c r="AP76" i="16"/>
  <c r="I219" i="8" s="1"/>
  <c r="AO76" i="16"/>
  <c r="I246" i="8" s="1"/>
  <c r="AN76" i="16"/>
  <c r="AM76" i="16"/>
  <c r="H237" i="8" s="1"/>
  <c r="AL76" i="16"/>
  <c r="H228" i="8" s="1"/>
  <c r="AK76" i="16"/>
  <c r="H219" i="8" s="1"/>
  <c r="AJ76" i="16"/>
  <c r="H246" i="8" s="1"/>
  <c r="AI76" i="16"/>
  <c r="AG76" i="16"/>
  <c r="I168" i="8" s="1"/>
  <c r="AF76" i="16"/>
  <c r="I159" i="8" s="1"/>
  <c r="AE76" i="16"/>
  <c r="I150" i="8" s="1"/>
  <c r="AD76" i="16"/>
  <c r="I177" i="8" s="1"/>
  <c r="Y186" i="8" s="1"/>
  <c r="AC76" i="16"/>
  <c r="AB76" i="16"/>
  <c r="H168" i="8" s="1"/>
  <c r="AA76" i="16"/>
  <c r="H159" i="8" s="1"/>
  <c r="Z76" i="16"/>
  <c r="H150" i="8" s="1"/>
  <c r="Y76" i="16"/>
  <c r="H177" i="8" s="1"/>
  <c r="X76" i="16"/>
  <c r="V76" i="16"/>
  <c r="I98" i="8" s="1"/>
  <c r="U76" i="16"/>
  <c r="I89" i="8" s="1"/>
  <c r="T76" i="16"/>
  <c r="I80" i="8" s="1"/>
  <c r="S76" i="16"/>
  <c r="I107" i="8" s="1"/>
  <c r="Y116" i="8" s="1"/>
  <c r="R76" i="16"/>
  <c r="Q76" i="16"/>
  <c r="H98" i="8" s="1"/>
  <c r="P76" i="16"/>
  <c r="H89" i="8" s="1"/>
  <c r="O76" i="16"/>
  <c r="H80" i="8" s="1"/>
  <c r="N76" i="16"/>
  <c r="H107" i="8" s="1"/>
  <c r="M76" i="16"/>
  <c r="K76" i="16"/>
  <c r="I28" i="8" s="1"/>
  <c r="J76" i="16"/>
  <c r="I19" i="8" s="1"/>
  <c r="I76" i="16"/>
  <c r="I10" i="8" s="1"/>
  <c r="I46" i="8" s="1"/>
  <c r="H76" i="16"/>
  <c r="I37" i="8" s="1"/>
  <c r="G76" i="16"/>
  <c r="F76" i="16"/>
  <c r="H28" i="8" s="1"/>
  <c r="E76" i="16"/>
  <c r="H19" i="8" s="1"/>
  <c r="D76" i="16"/>
  <c r="H10" i="8" s="1"/>
  <c r="C76" i="16"/>
  <c r="H37" i="8" s="1"/>
  <c r="B76" i="16"/>
  <c r="AN75" i="16"/>
  <c r="AI75" i="16"/>
  <c r="AC75" i="16"/>
  <c r="X75" i="16"/>
  <c r="R75" i="16"/>
  <c r="M75" i="16"/>
  <c r="G75" i="16"/>
  <c r="B75" i="16"/>
  <c r="AR73" i="16"/>
  <c r="I234" i="8" s="1"/>
  <c r="AQ73" i="16"/>
  <c r="I225" i="8" s="1"/>
  <c r="AP73" i="16"/>
  <c r="I216" i="8" s="1"/>
  <c r="AO73" i="16"/>
  <c r="I243" i="8" s="1"/>
  <c r="AM73" i="16"/>
  <c r="H234" i="8" s="1"/>
  <c r="AL73" i="16"/>
  <c r="H225" i="8" s="1"/>
  <c r="AK73" i="16"/>
  <c r="H216" i="8" s="1"/>
  <c r="AJ73" i="16"/>
  <c r="H243" i="8" s="1"/>
  <c r="AG73" i="16"/>
  <c r="I165" i="8" s="1"/>
  <c r="AF73" i="16"/>
  <c r="I156" i="8" s="1"/>
  <c r="AE73" i="16"/>
  <c r="I147" i="8" s="1"/>
  <c r="AD73" i="16"/>
  <c r="I174" i="8" s="1"/>
  <c r="Y183" i="8" s="1"/>
  <c r="AB73" i="16"/>
  <c r="H165" i="8" s="1"/>
  <c r="AA73" i="16"/>
  <c r="H156" i="8" s="1"/>
  <c r="Z73" i="16"/>
  <c r="H147" i="8" s="1"/>
  <c r="Y73" i="16"/>
  <c r="H174" i="8" s="1"/>
  <c r="V73" i="16"/>
  <c r="I95" i="8" s="1"/>
  <c r="U73" i="16"/>
  <c r="I86" i="8" s="1"/>
  <c r="T73" i="16"/>
  <c r="I77" i="8" s="1"/>
  <c r="S73" i="16"/>
  <c r="I104" i="8" s="1"/>
  <c r="Y113" i="8" s="1"/>
  <c r="Q73" i="16"/>
  <c r="H95" i="8" s="1"/>
  <c r="P73" i="16"/>
  <c r="H86" i="8" s="1"/>
  <c r="O73" i="16"/>
  <c r="H77" i="8" s="1"/>
  <c r="N73" i="16"/>
  <c r="H104" i="8" s="1"/>
  <c r="K73" i="16"/>
  <c r="I25" i="8" s="1"/>
  <c r="J73" i="16"/>
  <c r="I16" i="8" s="1"/>
  <c r="I73" i="16"/>
  <c r="I7" i="8" s="1"/>
  <c r="H73" i="16"/>
  <c r="I34" i="8" s="1"/>
  <c r="F73" i="16"/>
  <c r="H25" i="8" s="1"/>
  <c r="E73" i="16"/>
  <c r="H16" i="8" s="1"/>
  <c r="D73" i="16"/>
  <c r="H7" i="8" s="1"/>
  <c r="H43" i="8" s="1"/>
  <c r="C73" i="16"/>
  <c r="H34" i="8" s="1"/>
  <c r="AN71" i="16"/>
  <c r="AI71" i="16"/>
  <c r="AC71" i="16"/>
  <c r="X71" i="16"/>
  <c r="R71" i="16"/>
  <c r="M71" i="16"/>
  <c r="G71" i="16"/>
  <c r="B71" i="16"/>
  <c r="AR72" i="16"/>
  <c r="I233" i="8" s="1"/>
  <c r="AQ72" i="16"/>
  <c r="I224" i="8" s="1"/>
  <c r="AP72" i="16"/>
  <c r="I215" i="8" s="1"/>
  <c r="AO72" i="16"/>
  <c r="I242" i="8" s="1"/>
  <c r="AN72" i="16"/>
  <c r="AM72" i="16"/>
  <c r="H233" i="8" s="1"/>
  <c r="AL72" i="16"/>
  <c r="H224" i="8" s="1"/>
  <c r="AK72" i="16"/>
  <c r="H215" i="8" s="1"/>
  <c r="AJ72" i="16"/>
  <c r="H242" i="8" s="1"/>
  <c r="AI72" i="16"/>
  <c r="AG72" i="16"/>
  <c r="I164" i="8" s="1"/>
  <c r="AF72" i="16"/>
  <c r="I155" i="8" s="1"/>
  <c r="AE72" i="16"/>
  <c r="I146" i="8" s="1"/>
  <c r="AD72" i="16"/>
  <c r="I173" i="8" s="1"/>
  <c r="Y182" i="8" s="1"/>
  <c r="AC72" i="16"/>
  <c r="AB72" i="16"/>
  <c r="H164" i="8" s="1"/>
  <c r="AA72" i="16"/>
  <c r="H155" i="8" s="1"/>
  <c r="Z72" i="16"/>
  <c r="H146" i="8" s="1"/>
  <c r="Y72" i="16"/>
  <c r="H173" i="8" s="1"/>
  <c r="X72" i="16"/>
  <c r="V72" i="16"/>
  <c r="I94" i="8" s="1"/>
  <c r="U72" i="16"/>
  <c r="I85" i="8" s="1"/>
  <c r="T72" i="16"/>
  <c r="I76" i="8" s="1"/>
  <c r="S72" i="16"/>
  <c r="I103" i="8" s="1"/>
  <c r="Y112" i="8" s="1"/>
  <c r="R72" i="16"/>
  <c r="Q72" i="16"/>
  <c r="H94" i="8" s="1"/>
  <c r="P72" i="16"/>
  <c r="H85" i="8" s="1"/>
  <c r="O72" i="16"/>
  <c r="H76" i="8" s="1"/>
  <c r="N72" i="16"/>
  <c r="H103" i="8" s="1"/>
  <c r="M72" i="16"/>
  <c r="K72" i="16"/>
  <c r="I24" i="8" s="1"/>
  <c r="J72" i="16"/>
  <c r="I15" i="8" s="1"/>
  <c r="I72" i="16"/>
  <c r="I6" i="8" s="1"/>
  <c r="H72" i="16"/>
  <c r="I33" i="8" s="1"/>
  <c r="G72" i="16"/>
  <c r="F72" i="16"/>
  <c r="H24" i="8" s="1"/>
  <c r="E72" i="16"/>
  <c r="H15" i="8" s="1"/>
  <c r="D72" i="16"/>
  <c r="H6" i="8" s="1"/>
  <c r="C72" i="16"/>
  <c r="H33" i="8" s="1"/>
  <c r="B72" i="16"/>
  <c r="AA65" i="16"/>
  <c r="I149" i="7" s="1"/>
  <c r="AQ158" i="7" s="1"/>
  <c r="Z65" i="16"/>
  <c r="I140" i="7" s="1"/>
  <c r="Z158" i="7" s="1"/>
  <c r="Y65" i="16"/>
  <c r="I131" i="7" s="1"/>
  <c r="I158" i="7" s="1"/>
  <c r="X65" i="16"/>
  <c r="W65" i="16"/>
  <c r="H149" i="7" s="1"/>
  <c r="AP158" i="7" s="1"/>
  <c r="V65" i="16"/>
  <c r="H140" i="7" s="1"/>
  <c r="Y158" i="7" s="1"/>
  <c r="U65" i="16"/>
  <c r="H131" i="7" s="1"/>
  <c r="H158" i="7" s="1"/>
  <c r="T65" i="16"/>
  <c r="R65" i="16"/>
  <c r="I89" i="7" s="1"/>
  <c r="AQ98" i="7" s="1"/>
  <c r="Q65" i="16"/>
  <c r="I80" i="7" s="1"/>
  <c r="Z98" i="7" s="1"/>
  <c r="P65" i="16"/>
  <c r="I71" i="7" s="1"/>
  <c r="I98" i="7" s="1"/>
  <c r="O65" i="16"/>
  <c r="N65" i="16"/>
  <c r="H89" i="7" s="1"/>
  <c r="AP98" i="7" s="1"/>
  <c r="M65" i="16"/>
  <c r="H80" i="7" s="1"/>
  <c r="Y98" i="7" s="1"/>
  <c r="L65" i="16"/>
  <c r="H71" i="7" s="1"/>
  <c r="H98" i="7" s="1"/>
  <c r="K65" i="16"/>
  <c r="I65" i="16"/>
  <c r="I28" i="7" s="1"/>
  <c r="AQ38" i="7" s="1"/>
  <c r="H65" i="16"/>
  <c r="I19" i="7" s="1"/>
  <c r="Z38" i="7" s="1"/>
  <c r="G65" i="16"/>
  <c r="I10" i="7" s="1"/>
  <c r="I38" i="7" s="1"/>
  <c r="F65" i="16"/>
  <c r="E65" i="16"/>
  <c r="H28" i="7" s="1"/>
  <c r="AP38" i="7" s="1"/>
  <c r="D65" i="16"/>
  <c r="H19" i="7" s="1"/>
  <c r="Y38" i="7" s="1"/>
  <c r="C65" i="16"/>
  <c r="H10" i="7" s="1"/>
  <c r="H38" i="7" s="1"/>
  <c r="B65" i="16"/>
  <c r="X64" i="16"/>
  <c r="T64" i="16"/>
  <c r="O64" i="16"/>
  <c r="K64" i="16"/>
  <c r="F64" i="16"/>
  <c r="B64" i="16"/>
  <c r="AA62" i="16"/>
  <c r="I146" i="7" s="1"/>
  <c r="AQ155" i="7" s="1"/>
  <c r="Z62" i="16"/>
  <c r="I137" i="7" s="1"/>
  <c r="Z155" i="7" s="1"/>
  <c r="Y62" i="16"/>
  <c r="I128" i="7" s="1"/>
  <c r="I155" i="7" s="1"/>
  <c r="W62" i="16"/>
  <c r="H146" i="7" s="1"/>
  <c r="AP155" i="7" s="1"/>
  <c r="V62" i="16"/>
  <c r="H137" i="7" s="1"/>
  <c r="Y155" i="7" s="1"/>
  <c r="U62" i="16"/>
  <c r="H128" i="7" s="1"/>
  <c r="H155" i="7" s="1"/>
  <c r="R62" i="16"/>
  <c r="I86" i="7" s="1"/>
  <c r="AQ95" i="7" s="1"/>
  <c r="Q62" i="16"/>
  <c r="I77" i="7" s="1"/>
  <c r="Z95" i="7" s="1"/>
  <c r="P62" i="16"/>
  <c r="I68" i="7" s="1"/>
  <c r="I95" i="7" s="1"/>
  <c r="N62" i="16"/>
  <c r="H86" i="7" s="1"/>
  <c r="AP95" i="7" s="1"/>
  <c r="M62" i="16"/>
  <c r="H77" i="7" s="1"/>
  <c r="Y95" i="7" s="1"/>
  <c r="L62" i="16"/>
  <c r="H68" i="7" s="1"/>
  <c r="H95" i="7" s="1"/>
  <c r="I62" i="16"/>
  <c r="I25" i="7" s="1"/>
  <c r="AQ35" i="7" s="1"/>
  <c r="H62" i="16"/>
  <c r="I16" i="7" s="1"/>
  <c r="Z35" i="7" s="1"/>
  <c r="G62" i="16"/>
  <c r="I7" i="7" s="1"/>
  <c r="I35" i="7" s="1"/>
  <c r="E62" i="16"/>
  <c r="H25" i="7" s="1"/>
  <c r="AP35" i="7" s="1"/>
  <c r="D62" i="16"/>
  <c r="H16" i="7" s="1"/>
  <c r="Y35" i="7" s="1"/>
  <c r="C62" i="16"/>
  <c r="H7" i="7" s="1"/>
  <c r="H35" i="7" s="1"/>
  <c r="X60" i="16"/>
  <c r="T60" i="16"/>
  <c r="O60" i="16"/>
  <c r="K60" i="16"/>
  <c r="F60" i="16"/>
  <c r="B60" i="16"/>
  <c r="AA61" i="16"/>
  <c r="I145" i="7" s="1"/>
  <c r="AQ154" i="7" s="1"/>
  <c r="Z61" i="16"/>
  <c r="I136" i="7" s="1"/>
  <c r="Z154" i="7" s="1"/>
  <c r="Y61" i="16"/>
  <c r="I127" i="7" s="1"/>
  <c r="I154" i="7" s="1"/>
  <c r="X61" i="16"/>
  <c r="W61" i="16"/>
  <c r="H145" i="7" s="1"/>
  <c r="AP154" i="7" s="1"/>
  <c r="V61" i="16"/>
  <c r="H136" i="7" s="1"/>
  <c r="Y154" i="7" s="1"/>
  <c r="U61" i="16"/>
  <c r="H127" i="7" s="1"/>
  <c r="H154" i="7" s="1"/>
  <c r="T61" i="16"/>
  <c r="R61" i="16"/>
  <c r="I85" i="7" s="1"/>
  <c r="AQ94" i="7" s="1"/>
  <c r="Q61" i="16"/>
  <c r="I76" i="7" s="1"/>
  <c r="Z94" i="7" s="1"/>
  <c r="P61" i="16"/>
  <c r="I67" i="7" s="1"/>
  <c r="I94" i="7" s="1"/>
  <c r="O61" i="16"/>
  <c r="N61" i="16"/>
  <c r="H85" i="7" s="1"/>
  <c r="AP94" i="7" s="1"/>
  <c r="M61" i="16"/>
  <c r="H76" i="7" s="1"/>
  <c r="Y94" i="7" s="1"/>
  <c r="L61" i="16"/>
  <c r="H67" i="7" s="1"/>
  <c r="H94" i="7" s="1"/>
  <c r="K61" i="16"/>
  <c r="I61" i="16"/>
  <c r="I24" i="7" s="1"/>
  <c r="AQ34" i="7" s="1"/>
  <c r="H61" i="16"/>
  <c r="I15" i="7" s="1"/>
  <c r="Z34" i="7" s="1"/>
  <c r="G61" i="16"/>
  <c r="I6" i="7" s="1"/>
  <c r="I34" i="7" s="1"/>
  <c r="F61" i="16"/>
  <c r="E61" i="16"/>
  <c r="H24" i="7" s="1"/>
  <c r="AP34" i="7" s="1"/>
  <c r="D61" i="16"/>
  <c r="H15" i="7" s="1"/>
  <c r="Y34" i="7" s="1"/>
  <c r="C61" i="16"/>
  <c r="H6" i="7" s="1"/>
  <c r="H34" i="7" s="1"/>
  <c r="B61" i="16"/>
  <c r="P55" i="16"/>
  <c r="I168" i="6" s="1"/>
  <c r="O55" i="16"/>
  <c r="H168" i="6" s="1"/>
  <c r="N55" i="16"/>
  <c r="L55" i="16"/>
  <c r="I118" i="6" s="1"/>
  <c r="K55" i="16"/>
  <c r="H118" i="6" s="1"/>
  <c r="J55" i="16"/>
  <c r="H55" i="16"/>
  <c r="I68" i="6" s="1"/>
  <c r="G55" i="16"/>
  <c r="H68" i="6" s="1"/>
  <c r="F55" i="16"/>
  <c r="D55" i="16"/>
  <c r="I18" i="6" s="1"/>
  <c r="C55" i="16"/>
  <c r="H18" i="6" s="1"/>
  <c r="B55" i="16"/>
  <c r="N54" i="16"/>
  <c r="J54" i="16"/>
  <c r="F54" i="16"/>
  <c r="B54" i="16"/>
  <c r="P52" i="16"/>
  <c r="I165" i="6" s="1"/>
  <c r="O52" i="16"/>
  <c r="H165" i="6" s="1"/>
  <c r="L52" i="16"/>
  <c r="I115" i="6" s="1"/>
  <c r="K52" i="16"/>
  <c r="H115" i="6" s="1"/>
  <c r="H52" i="16"/>
  <c r="I65" i="6" s="1"/>
  <c r="G52" i="16"/>
  <c r="H65" i="6" s="1"/>
  <c r="D52" i="16"/>
  <c r="I15" i="6" s="1"/>
  <c r="C52" i="16"/>
  <c r="H15" i="6" s="1"/>
  <c r="N50" i="16"/>
  <c r="J50" i="16"/>
  <c r="F50" i="16"/>
  <c r="B50" i="16"/>
  <c r="P51" i="16"/>
  <c r="I164" i="6" s="1"/>
  <c r="O51" i="16"/>
  <c r="H164" i="6" s="1"/>
  <c r="N51" i="16"/>
  <c r="L51" i="16"/>
  <c r="I114" i="6" s="1"/>
  <c r="K51" i="16"/>
  <c r="H114" i="6" s="1"/>
  <c r="J51" i="16"/>
  <c r="H51" i="16"/>
  <c r="I64" i="6" s="1"/>
  <c r="G51" i="16"/>
  <c r="H64" i="6" s="1"/>
  <c r="F51" i="16"/>
  <c r="D51" i="16"/>
  <c r="I14" i="6" s="1"/>
  <c r="C51" i="16"/>
  <c r="H14" i="6" s="1"/>
  <c r="B51" i="16"/>
  <c r="P46" i="16"/>
  <c r="I159" i="6" s="1"/>
  <c r="O46" i="16"/>
  <c r="H159" i="6" s="1"/>
  <c r="N46" i="16"/>
  <c r="L46" i="16"/>
  <c r="I109" i="6" s="1"/>
  <c r="K46" i="16"/>
  <c r="H109" i="6" s="1"/>
  <c r="J46" i="16"/>
  <c r="H46" i="16"/>
  <c r="I59" i="6" s="1"/>
  <c r="G46" i="16"/>
  <c r="H59" i="6" s="1"/>
  <c r="F46" i="16"/>
  <c r="D46" i="16"/>
  <c r="I9" i="6" s="1"/>
  <c r="C46" i="16"/>
  <c r="H9" i="6" s="1"/>
  <c r="B46" i="16"/>
  <c r="B44" i="16"/>
  <c r="N45" i="16"/>
  <c r="J45" i="16"/>
  <c r="F45" i="16"/>
  <c r="B45" i="16"/>
  <c r="P43" i="16"/>
  <c r="I156" i="6" s="1"/>
  <c r="O43" i="16"/>
  <c r="H156" i="6" s="1"/>
  <c r="L43" i="16"/>
  <c r="I106" i="6" s="1"/>
  <c r="K43" i="16"/>
  <c r="H106" i="6" s="1"/>
  <c r="H43" i="16"/>
  <c r="I56" i="6" s="1"/>
  <c r="G43" i="16"/>
  <c r="H56" i="6" s="1"/>
  <c r="D43" i="16"/>
  <c r="I6" i="6" s="1"/>
  <c r="C43" i="16"/>
  <c r="H6" i="6" s="1"/>
  <c r="B43" i="16"/>
  <c r="N41" i="16"/>
  <c r="J41" i="16"/>
  <c r="F41" i="16"/>
  <c r="B41" i="16"/>
  <c r="P42" i="16"/>
  <c r="I155" i="6" s="1"/>
  <c r="O42" i="16"/>
  <c r="H155" i="6" s="1"/>
  <c r="N42" i="16"/>
  <c r="L42" i="16"/>
  <c r="I105" i="6" s="1"/>
  <c r="K42" i="16"/>
  <c r="H105" i="6" s="1"/>
  <c r="J42" i="16"/>
  <c r="H42" i="16"/>
  <c r="I55" i="6" s="1"/>
  <c r="G42" i="16"/>
  <c r="H55" i="6" s="1"/>
  <c r="F42" i="16"/>
  <c r="D42" i="16"/>
  <c r="I5" i="6" s="1"/>
  <c r="C42" i="16"/>
  <c r="H5" i="6" s="1"/>
  <c r="B42" i="16"/>
  <c r="P37" i="16"/>
  <c r="I177" i="6" s="1"/>
  <c r="O37" i="16"/>
  <c r="H177" i="6" s="1"/>
  <c r="N37" i="16"/>
  <c r="L37" i="16"/>
  <c r="I127" i="6" s="1"/>
  <c r="K37" i="16"/>
  <c r="H127" i="6" s="1"/>
  <c r="J37" i="16"/>
  <c r="H37" i="16"/>
  <c r="I77" i="6" s="1"/>
  <c r="G37" i="16"/>
  <c r="H77" i="6" s="1"/>
  <c r="F37" i="16"/>
  <c r="D37" i="16"/>
  <c r="I27" i="6" s="1"/>
  <c r="C37" i="16"/>
  <c r="H27" i="6" s="1"/>
  <c r="B37" i="16"/>
  <c r="N36" i="16"/>
  <c r="J36" i="16"/>
  <c r="F36" i="16"/>
  <c r="B36" i="16"/>
  <c r="P34" i="16"/>
  <c r="I174" i="6" s="1"/>
  <c r="O34" i="16"/>
  <c r="H174" i="6" s="1"/>
  <c r="L34" i="16"/>
  <c r="I124" i="6" s="1"/>
  <c r="K34" i="16"/>
  <c r="H124" i="6" s="1"/>
  <c r="H34" i="16"/>
  <c r="I74" i="6" s="1"/>
  <c r="G34" i="16"/>
  <c r="H74" i="6" s="1"/>
  <c r="D34" i="16"/>
  <c r="I24" i="6" s="1"/>
  <c r="C34" i="16"/>
  <c r="H24" i="6" s="1"/>
  <c r="N32" i="16"/>
  <c r="J32" i="16"/>
  <c r="F32" i="16"/>
  <c r="B32" i="16"/>
  <c r="P33" i="16"/>
  <c r="I173" i="6" s="1"/>
  <c r="O33" i="16"/>
  <c r="H173" i="6" s="1"/>
  <c r="N33" i="16"/>
  <c r="L33" i="16"/>
  <c r="I123" i="6" s="1"/>
  <c r="K33" i="16"/>
  <c r="H123" i="6" s="1"/>
  <c r="J33" i="16"/>
  <c r="H33" i="16"/>
  <c r="I73" i="6" s="1"/>
  <c r="G33" i="16"/>
  <c r="H73" i="6" s="1"/>
  <c r="F33" i="16"/>
  <c r="D33" i="16"/>
  <c r="I23" i="6" s="1"/>
  <c r="C33" i="16"/>
  <c r="H23" i="6" s="1"/>
  <c r="B33" i="16"/>
  <c r="L28" i="16"/>
  <c r="I27" i="5" s="1"/>
  <c r="K28" i="16"/>
  <c r="H27" i="5" s="1"/>
  <c r="J28" i="16"/>
  <c r="H28" i="16"/>
  <c r="I18" i="5" s="1"/>
  <c r="G28" i="16"/>
  <c r="H18" i="5" s="1"/>
  <c r="F28" i="16"/>
  <c r="D28" i="16"/>
  <c r="I9" i="5" s="1"/>
  <c r="C28" i="16"/>
  <c r="H9" i="5" s="1"/>
  <c r="B28" i="16"/>
  <c r="B26" i="16"/>
  <c r="J27" i="16"/>
  <c r="F27" i="16"/>
  <c r="B27" i="16"/>
  <c r="L25" i="16"/>
  <c r="I24" i="5" s="1"/>
  <c r="K25" i="16"/>
  <c r="H24" i="5" s="1"/>
  <c r="H25" i="16"/>
  <c r="I15" i="5" s="1"/>
  <c r="G25" i="16"/>
  <c r="H15" i="5" s="1"/>
  <c r="D25" i="16"/>
  <c r="I6" i="5" s="1"/>
  <c r="C25" i="16"/>
  <c r="H6" i="5" s="1"/>
  <c r="B25" i="16"/>
  <c r="J23" i="16"/>
  <c r="F23" i="16"/>
  <c r="B23" i="16"/>
  <c r="L24" i="16"/>
  <c r="I23" i="5" s="1"/>
  <c r="K24" i="16"/>
  <c r="H23" i="5" s="1"/>
  <c r="J24" i="16"/>
  <c r="H24" i="16"/>
  <c r="I14" i="5" s="1"/>
  <c r="G24" i="16"/>
  <c r="H14" i="5" s="1"/>
  <c r="F24" i="16"/>
  <c r="D24" i="16"/>
  <c r="I5" i="5" s="1"/>
  <c r="C24" i="16"/>
  <c r="H5" i="5" s="1"/>
  <c r="B24" i="16"/>
  <c r="N19" i="16"/>
  <c r="I135" i="4" s="1"/>
  <c r="M19" i="16"/>
  <c r="L19" i="16"/>
  <c r="K19" i="16"/>
  <c r="I18" i="4" s="1"/>
  <c r="J19" i="16"/>
  <c r="I9" i="4" s="1"/>
  <c r="I19" i="16"/>
  <c r="G19" i="16"/>
  <c r="H135" i="4" s="1"/>
  <c r="F19" i="16"/>
  <c r="H126" i="4" s="1"/>
  <c r="E19" i="16"/>
  <c r="H144" i="4" s="1"/>
  <c r="D19" i="16"/>
  <c r="H18" i="4" s="1"/>
  <c r="C19" i="16"/>
  <c r="H9" i="4" s="1"/>
  <c r="B19" i="16"/>
  <c r="I17" i="16"/>
  <c r="B17" i="16"/>
  <c r="I18" i="16"/>
  <c r="B18" i="16"/>
  <c r="N16" i="16"/>
  <c r="I132" i="4" s="1"/>
  <c r="M16" i="16"/>
  <c r="L16" i="16"/>
  <c r="K16" i="16"/>
  <c r="I15" i="4" s="1"/>
  <c r="J16" i="16"/>
  <c r="I6" i="4" s="1"/>
  <c r="I16" i="16"/>
  <c r="G16" i="16"/>
  <c r="H132" i="4" s="1"/>
  <c r="F16" i="16"/>
  <c r="H123" i="4" s="1"/>
  <c r="E16" i="16"/>
  <c r="H141" i="4" s="1"/>
  <c r="D16" i="16"/>
  <c r="H15" i="4" s="1"/>
  <c r="C16" i="16"/>
  <c r="H6" i="4" s="1"/>
  <c r="B16" i="16"/>
  <c r="I14" i="16"/>
  <c r="B14" i="16"/>
  <c r="N15" i="16"/>
  <c r="I131" i="4" s="1"/>
  <c r="M15" i="16"/>
  <c r="L15" i="16"/>
  <c r="K15" i="16"/>
  <c r="I14" i="4" s="1"/>
  <c r="J15" i="16"/>
  <c r="I5" i="4" s="1"/>
  <c r="I15" i="16"/>
  <c r="G15" i="16"/>
  <c r="H131" i="4" s="1"/>
  <c r="F15" i="16"/>
  <c r="H122" i="4" s="1"/>
  <c r="E15" i="16"/>
  <c r="H140" i="4" s="1"/>
  <c r="D15" i="16"/>
  <c r="H14" i="4" s="1"/>
  <c r="C15" i="16"/>
  <c r="H5" i="4" s="1"/>
  <c r="B15" i="16"/>
  <c r="K10" i="16"/>
  <c r="I10" i="16"/>
  <c r="H10" i="16"/>
  <c r="G10" i="16"/>
  <c r="F10" i="16"/>
  <c r="E10" i="16"/>
  <c r="D10" i="16"/>
  <c r="C10" i="16"/>
  <c r="B10" i="16"/>
  <c r="K8" i="16"/>
  <c r="B8" i="16"/>
  <c r="K9" i="16"/>
  <c r="F9" i="16"/>
  <c r="B9" i="16"/>
  <c r="K7" i="16"/>
  <c r="I7" i="16"/>
  <c r="H7" i="16"/>
  <c r="G7" i="16"/>
  <c r="E7" i="16"/>
  <c r="D7" i="16"/>
  <c r="C7" i="16"/>
  <c r="B7" i="16"/>
  <c r="M5" i="16"/>
  <c r="I5" i="3" s="1"/>
  <c r="L5" i="16"/>
  <c r="H5" i="3" s="1"/>
  <c r="K5" i="16"/>
  <c r="F5" i="16"/>
  <c r="B5" i="16"/>
  <c r="K6" i="16"/>
  <c r="I6" i="16"/>
  <c r="H6" i="16"/>
  <c r="G6" i="16"/>
  <c r="F6" i="16"/>
  <c r="E6" i="16"/>
  <c r="D6" i="16"/>
  <c r="C6" i="16"/>
  <c r="B6" i="16"/>
  <c r="C61" i="4" l="1"/>
  <c r="D61" i="4" s="1"/>
  <c r="I141" i="4"/>
  <c r="Q151" i="4" s="1"/>
  <c r="I144" i="4"/>
  <c r="Q154" i="4" s="1"/>
  <c r="I123" i="4"/>
  <c r="P151" i="4" s="1"/>
  <c r="I126" i="4"/>
  <c r="P154" i="4" s="1"/>
  <c r="I122" i="4"/>
  <c r="P150" i="4" s="1"/>
  <c r="I140" i="4"/>
  <c r="Q150" i="4" s="1"/>
  <c r="O151" i="4"/>
  <c r="N150" i="4"/>
  <c r="O150" i="4"/>
  <c r="N151" i="4"/>
  <c r="O154" i="4"/>
  <c r="N154" i="4"/>
  <c r="C108" i="4"/>
  <c r="D108" i="4" s="1"/>
  <c r="C109" i="4"/>
  <c r="D109" i="4" s="1"/>
  <c r="M10" i="16"/>
  <c r="I10" i="3" s="1"/>
  <c r="C60" i="4"/>
  <c r="D60" i="4" s="1"/>
  <c r="C45" i="4"/>
  <c r="D45" i="4" s="1"/>
  <c r="C44" i="4"/>
  <c r="D44" i="4" s="1"/>
  <c r="M6" i="16"/>
  <c r="I6" i="3" s="1"/>
  <c r="M7" i="16"/>
  <c r="I7" i="3" s="1"/>
  <c r="L10" i="16"/>
  <c r="H10" i="3" s="1"/>
  <c r="L6" i="16"/>
  <c r="H6" i="3" s="1"/>
  <c r="L7" i="16"/>
  <c r="H7" i="3" s="1"/>
  <c r="AJ152" i="7" l="1"/>
  <c r="AK152" i="7"/>
  <c r="S152" i="7"/>
  <c r="T152" i="7"/>
  <c r="B152" i="7"/>
  <c r="C152" i="7"/>
  <c r="B92" i="7"/>
  <c r="C92" i="7"/>
  <c r="S92" i="7"/>
  <c r="T92" i="7"/>
  <c r="AJ92" i="7"/>
  <c r="AK92" i="7"/>
  <c r="AJ32" i="7"/>
  <c r="AK32" i="7"/>
  <c r="S32" i="7"/>
  <c r="T32" i="7"/>
  <c r="B32" i="7"/>
  <c r="C32" i="7"/>
  <c r="B31" i="7"/>
  <c r="S31" i="7"/>
  <c r="AJ31" i="7"/>
  <c r="W180" i="8"/>
  <c r="V180" i="8"/>
  <c r="E180" i="8"/>
  <c r="U180" i="8" s="1"/>
  <c r="D180" i="8"/>
  <c r="T180" i="8" s="1"/>
  <c r="C180" i="8"/>
  <c r="B180" i="8"/>
  <c r="A180" i="8"/>
  <c r="S180" i="8" s="1"/>
  <c r="T179" i="8"/>
  <c r="W110" i="8"/>
  <c r="V110" i="8"/>
  <c r="E110" i="8"/>
  <c r="U110" i="8" s="1"/>
  <c r="D110" i="8"/>
  <c r="T110" i="8" s="1"/>
  <c r="C110" i="8"/>
  <c r="B110" i="8"/>
  <c r="A110" i="8"/>
  <c r="S110" i="8" s="1"/>
  <c r="T109" i="8"/>
  <c r="W40" i="8" l="1"/>
  <c r="X40" i="8"/>
  <c r="M5" i="15" l="1"/>
  <c r="L5" i="15"/>
  <c r="A9" i="4" l="1"/>
  <c r="A8" i="4"/>
  <c r="A7" i="4"/>
  <c r="A6" i="4"/>
  <c r="A5" i="4"/>
  <c r="A4" i="4"/>
  <c r="AO32" i="7" l="1"/>
  <c r="AN32" i="7"/>
  <c r="X32" i="7"/>
  <c r="W32" i="7"/>
  <c r="G32" i="7"/>
  <c r="F32" i="7"/>
  <c r="AO92" i="7"/>
  <c r="AN92" i="7"/>
  <c r="X92" i="7"/>
  <c r="W92" i="7"/>
  <c r="G92" i="7"/>
  <c r="F92" i="7"/>
  <c r="AO152" i="7"/>
  <c r="AN152" i="7"/>
  <c r="X152" i="7"/>
  <c r="W152" i="7"/>
  <c r="F152" i="7"/>
  <c r="G152" i="7"/>
  <c r="AL152" i="7"/>
  <c r="AM152" i="7"/>
  <c r="M148" i="4" l="1"/>
  <c r="L148" i="4"/>
  <c r="K148" i="4"/>
  <c r="J148" i="4"/>
  <c r="A148" i="7"/>
  <c r="A147" i="7"/>
  <c r="A146" i="7"/>
  <c r="A145" i="7"/>
  <c r="A144" i="7"/>
  <c r="A140" i="7"/>
  <c r="A139" i="7"/>
  <c r="A138" i="7"/>
  <c r="A137" i="7"/>
  <c r="A136" i="7"/>
  <c r="A135" i="7"/>
  <c r="A131" i="7"/>
  <c r="A130" i="7"/>
  <c r="A129" i="7"/>
  <c r="A128" i="7"/>
  <c r="A127" i="7"/>
  <c r="A126" i="7"/>
  <c r="A89" i="7"/>
  <c r="A88" i="7"/>
  <c r="A87" i="7"/>
  <c r="A86" i="7"/>
  <c r="A85" i="7"/>
  <c r="A84" i="7"/>
  <c r="A80" i="7"/>
  <c r="A79" i="7"/>
  <c r="A78" i="7"/>
  <c r="A77" i="7"/>
  <c r="A76" i="7"/>
  <c r="A75" i="7"/>
  <c r="A71" i="7"/>
  <c r="A70" i="7"/>
  <c r="A69" i="7"/>
  <c r="A68" i="7"/>
  <c r="A67" i="7"/>
  <c r="A66" i="7"/>
  <c r="A28" i="7"/>
  <c r="A27" i="7"/>
  <c r="A26" i="7"/>
  <c r="A25" i="7"/>
  <c r="A24" i="7"/>
  <c r="A23" i="7"/>
  <c r="A19" i="7"/>
  <c r="A18" i="7"/>
  <c r="A17" i="7"/>
  <c r="A16" i="7"/>
  <c r="A15" i="7"/>
  <c r="A14" i="7"/>
  <c r="A10" i="7"/>
  <c r="A9" i="7"/>
  <c r="A8" i="7"/>
  <c r="A7" i="7"/>
  <c r="A6" i="7"/>
  <c r="A5" i="7"/>
  <c r="A244" i="8"/>
  <c r="A243" i="8"/>
  <c r="A242" i="8"/>
  <c r="A241" i="8"/>
  <c r="A237" i="8"/>
  <c r="A236" i="8"/>
  <c r="A235" i="8"/>
  <c r="A234" i="8"/>
  <c r="A233" i="8"/>
  <c r="A232" i="8"/>
  <c r="A228" i="8"/>
  <c r="A227" i="8"/>
  <c r="A226" i="8"/>
  <c r="A225" i="8"/>
  <c r="A224" i="8"/>
  <c r="A223" i="8"/>
  <c r="A219" i="8"/>
  <c r="A218" i="8"/>
  <c r="A217" i="8"/>
  <c r="A216" i="8"/>
  <c r="A215" i="8"/>
  <c r="A214" i="8"/>
  <c r="A177" i="8"/>
  <c r="A176" i="8"/>
  <c r="A175" i="8"/>
  <c r="A174" i="8"/>
  <c r="A173" i="8"/>
  <c r="A172" i="8"/>
  <c r="A168" i="8"/>
  <c r="A167" i="8"/>
  <c r="A166" i="8"/>
  <c r="A165" i="8"/>
  <c r="A164" i="8"/>
  <c r="A163" i="8"/>
  <c r="A159" i="8"/>
  <c r="A158" i="8"/>
  <c r="A157" i="8"/>
  <c r="A156" i="8"/>
  <c r="A155" i="8"/>
  <c r="A154" i="8"/>
  <c r="A150" i="8"/>
  <c r="A186" i="8" s="1"/>
  <c r="S186" i="8" s="1"/>
  <c r="A149" i="8"/>
  <c r="A185" i="8" s="1"/>
  <c r="S185" i="8" s="1"/>
  <c r="A148" i="8"/>
  <c r="A184" i="8" s="1"/>
  <c r="S184" i="8" s="1"/>
  <c r="A147" i="8"/>
  <c r="A183" i="8" s="1"/>
  <c r="S183" i="8" s="1"/>
  <c r="A146" i="8"/>
  <c r="A182" i="8" s="1"/>
  <c r="S182" i="8" s="1"/>
  <c r="A145" i="8"/>
  <c r="A181" i="8" s="1"/>
  <c r="S181" i="8" s="1"/>
  <c r="A107" i="8"/>
  <c r="A106" i="8"/>
  <c r="A105" i="8"/>
  <c r="A104" i="8"/>
  <c r="A103" i="8"/>
  <c r="A102" i="8"/>
  <c r="A98" i="8"/>
  <c r="A97" i="8"/>
  <c r="A96" i="8"/>
  <c r="A95" i="8"/>
  <c r="A94" i="8"/>
  <c r="A93" i="8"/>
  <c r="A89" i="8"/>
  <c r="A88" i="8"/>
  <c r="A87" i="8"/>
  <c r="A86" i="8"/>
  <c r="A85" i="8"/>
  <c r="A84" i="8"/>
  <c r="A80" i="8"/>
  <c r="A116" i="8" s="1"/>
  <c r="S116" i="8" s="1"/>
  <c r="A79" i="8"/>
  <c r="A115" i="8" s="1"/>
  <c r="S115" i="8" s="1"/>
  <c r="A78" i="8"/>
  <c r="A114" i="8" s="1"/>
  <c r="S114" i="8" s="1"/>
  <c r="A77" i="8"/>
  <c r="A113" i="8" s="1"/>
  <c r="S113" i="8" s="1"/>
  <c r="A76" i="8"/>
  <c r="A112" i="8" s="1"/>
  <c r="S112" i="8" s="1"/>
  <c r="A75" i="8"/>
  <c r="A111" i="8" s="1"/>
  <c r="S111" i="8" s="1"/>
  <c r="A37" i="8"/>
  <c r="A36" i="8"/>
  <c r="A35" i="8"/>
  <c r="A34" i="8"/>
  <c r="A33" i="8"/>
  <c r="A32" i="8"/>
  <c r="A28" i="8"/>
  <c r="A27" i="8"/>
  <c r="A26" i="8"/>
  <c r="A25" i="8"/>
  <c r="A24" i="8"/>
  <c r="A23" i="8"/>
  <c r="A19" i="8"/>
  <c r="A18" i="8"/>
  <c r="A17" i="8"/>
  <c r="A16" i="8"/>
  <c r="A15" i="8"/>
  <c r="A14" i="8"/>
  <c r="A10" i="8"/>
  <c r="A9" i="8"/>
  <c r="A8" i="8"/>
  <c r="A7" i="8"/>
  <c r="A6" i="8"/>
  <c r="A5" i="8"/>
  <c r="A176" i="6"/>
  <c r="A174" i="6"/>
  <c r="A173" i="6"/>
  <c r="A172" i="6"/>
  <c r="A168" i="6"/>
  <c r="A167" i="6"/>
  <c r="A166" i="6"/>
  <c r="A165" i="6"/>
  <c r="A164" i="6"/>
  <c r="A163" i="6"/>
  <c r="A159" i="6"/>
  <c r="A158" i="6"/>
  <c r="A157" i="6"/>
  <c r="A156" i="6"/>
  <c r="A155" i="6"/>
  <c r="A154" i="6"/>
  <c r="A127" i="6"/>
  <c r="A126" i="6"/>
  <c r="A125" i="6"/>
  <c r="A124" i="6"/>
  <c r="A123" i="6"/>
  <c r="A122" i="6"/>
  <c r="A118" i="6"/>
  <c r="A117" i="6"/>
  <c r="A116" i="6"/>
  <c r="A115" i="6"/>
  <c r="A114" i="6"/>
  <c r="A113" i="6"/>
  <c r="A109" i="6"/>
  <c r="A108" i="6"/>
  <c r="A107" i="6"/>
  <c r="A106" i="6"/>
  <c r="A105" i="6"/>
  <c r="A104" i="6"/>
  <c r="A77" i="6"/>
  <c r="A76" i="6"/>
  <c r="A75" i="6"/>
  <c r="A74" i="6"/>
  <c r="A73" i="6"/>
  <c r="A72" i="6"/>
  <c r="A68" i="6"/>
  <c r="A67" i="6"/>
  <c r="A66" i="6"/>
  <c r="A65" i="6"/>
  <c r="A64" i="6"/>
  <c r="A63" i="6"/>
  <c r="A59" i="6"/>
  <c r="A58" i="6"/>
  <c r="A57" i="6"/>
  <c r="A56" i="6"/>
  <c r="A55" i="6"/>
  <c r="A54" i="6"/>
  <c r="A27" i="6"/>
  <c r="A26" i="6"/>
  <c r="A25" i="6"/>
  <c r="A24" i="6"/>
  <c r="A23" i="6"/>
  <c r="A22" i="6"/>
  <c r="A18" i="6"/>
  <c r="A17" i="6"/>
  <c r="A16" i="6"/>
  <c r="A15" i="6"/>
  <c r="A14" i="6"/>
  <c r="A13" i="6"/>
  <c r="A9" i="6"/>
  <c r="A8" i="6"/>
  <c r="A7" i="6"/>
  <c r="A6" i="6"/>
  <c r="A5" i="6"/>
  <c r="A4" i="6"/>
  <c r="A26" i="5"/>
  <c r="A25" i="5"/>
  <c r="A24" i="5"/>
  <c r="A23" i="5"/>
  <c r="A22" i="5"/>
  <c r="A18" i="5"/>
  <c r="A17" i="5"/>
  <c r="A16" i="5"/>
  <c r="A15" i="5"/>
  <c r="A14" i="5"/>
  <c r="A13" i="5"/>
  <c r="A9" i="5"/>
  <c r="A8" i="5"/>
  <c r="A7" i="5"/>
  <c r="A6" i="5"/>
  <c r="A5" i="5"/>
  <c r="A4" i="5"/>
  <c r="A135" i="4"/>
  <c r="A134" i="4"/>
  <c r="A133" i="4"/>
  <c r="A132" i="4"/>
  <c r="A131" i="4"/>
  <c r="A130" i="4"/>
  <c r="A126" i="4"/>
  <c r="A125" i="4"/>
  <c r="A124" i="4"/>
  <c r="A123" i="4"/>
  <c r="A122" i="4"/>
  <c r="A121" i="4"/>
  <c r="A18" i="4"/>
  <c r="A17" i="4"/>
  <c r="A16" i="4"/>
  <c r="A15" i="4"/>
  <c r="A14" i="4"/>
  <c r="A13" i="4"/>
  <c r="A8" i="3"/>
  <c r="A7" i="3"/>
  <c r="A6" i="3"/>
  <c r="E5" i="3"/>
  <c r="D5" i="3"/>
  <c r="A5" i="3"/>
  <c r="A10" i="3"/>
  <c r="A9" i="3"/>
  <c r="A27" i="5"/>
  <c r="A177" i="6"/>
  <c r="A175" i="6"/>
  <c r="A246" i="8"/>
  <c r="A245" i="8"/>
  <c r="A149" i="7"/>
  <c r="G149" i="7"/>
  <c r="AO158" i="7" s="1"/>
  <c r="G140" i="7"/>
  <c r="X158" i="7" s="1"/>
  <c r="G131" i="7"/>
  <c r="G158" i="7" s="1"/>
  <c r="F149" i="7"/>
  <c r="AN158" i="7" s="1"/>
  <c r="F140" i="7"/>
  <c r="W158" i="7" s="1"/>
  <c r="F131" i="7"/>
  <c r="F158" i="7" s="1"/>
  <c r="G89" i="7"/>
  <c r="AO98" i="7" s="1"/>
  <c r="G80" i="7"/>
  <c r="X98" i="7" s="1"/>
  <c r="G71" i="7"/>
  <c r="G98" i="7" s="1"/>
  <c r="F89" i="7"/>
  <c r="AN98" i="7" s="1"/>
  <c r="F80" i="7"/>
  <c r="W98" i="7" s="1"/>
  <c r="F71" i="7"/>
  <c r="F98" i="7" s="1"/>
  <c r="G28" i="7"/>
  <c r="AO38" i="7" s="1"/>
  <c r="G19" i="7"/>
  <c r="X38" i="7" s="1"/>
  <c r="G10" i="7"/>
  <c r="F28" i="7"/>
  <c r="AN38" i="7" s="1"/>
  <c r="F19" i="7"/>
  <c r="W38" i="7" s="1"/>
  <c r="F10" i="7"/>
  <c r="G147" i="7"/>
  <c r="AO156" i="7" s="1"/>
  <c r="G138" i="7"/>
  <c r="X156" i="7" s="1"/>
  <c r="G129" i="7"/>
  <c r="G156" i="7" s="1"/>
  <c r="F147" i="7"/>
  <c r="AN156" i="7" s="1"/>
  <c r="F138" i="7"/>
  <c r="W156" i="7" s="1"/>
  <c r="F129" i="7"/>
  <c r="F156" i="7" s="1"/>
  <c r="G87" i="7"/>
  <c r="AO96" i="7" s="1"/>
  <c r="G78" i="7"/>
  <c r="X96" i="7" s="1"/>
  <c r="G69" i="7"/>
  <c r="G96" i="7" s="1"/>
  <c r="F87" i="7"/>
  <c r="AN96" i="7" s="1"/>
  <c r="F78" i="7"/>
  <c r="W96" i="7" s="1"/>
  <c r="F69" i="7"/>
  <c r="F96" i="7" s="1"/>
  <c r="G26" i="7"/>
  <c r="AO36" i="7" s="1"/>
  <c r="G17" i="7"/>
  <c r="X36" i="7" s="1"/>
  <c r="G8" i="7"/>
  <c r="F26" i="7"/>
  <c r="AN36" i="7" s="1"/>
  <c r="F17" i="7"/>
  <c r="W36" i="7" s="1"/>
  <c r="F8" i="7"/>
  <c r="G148" i="7"/>
  <c r="AO157" i="7" s="1"/>
  <c r="G139" i="7"/>
  <c r="X157" i="7" s="1"/>
  <c r="G130" i="7"/>
  <c r="G157" i="7" s="1"/>
  <c r="F148" i="7"/>
  <c r="AN157" i="7" s="1"/>
  <c r="F139" i="7"/>
  <c r="W157" i="7" s="1"/>
  <c r="F130" i="7"/>
  <c r="F157" i="7" s="1"/>
  <c r="G88" i="7"/>
  <c r="AO97" i="7" s="1"/>
  <c r="G79" i="7"/>
  <c r="X97" i="7" s="1"/>
  <c r="G70" i="7"/>
  <c r="G97" i="7" s="1"/>
  <c r="F88" i="7"/>
  <c r="AN97" i="7" s="1"/>
  <c r="F79" i="7"/>
  <c r="W97" i="7" s="1"/>
  <c r="F70" i="7"/>
  <c r="F97" i="7" s="1"/>
  <c r="G27" i="7"/>
  <c r="AO37" i="7" s="1"/>
  <c r="G18" i="7"/>
  <c r="X37" i="7" s="1"/>
  <c r="G9" i="7"/>
  <c r="F27" i="7"/>
  <c r="AN37" i="7" s="1"/>
  <c r="F18" i="7"/>
  <c r="W37" i="7" s="1"/>
  <c r="F9" i="7"/>
  <c r="G146" i="7"/>
  <c r="AO155" i="7" s="1"/>
  <c r="G137" i="7"/>
  <c r="X155" i="7" s="1"/>
  <c r="G128" i="7"/>
  <c r="G155" i="7" s="1"/>
  <c r="F146" i="7"/>
  <c r="AN155" i="7" s="1"/>
  <c r="F137" i="7"/>
  <c r="W155" i="7" s="1"/>
  <c r="F128" i="7"/>
  <c r="F155" i="7" s="1"/>
  <c r="G86" i="7"/>
  <c r="AO95" i="7" s="1"/>
  <c r="G77" i="7"/>
  <c r="X95" i="7" s="1"/>
  <c r="G68" i="7"/>
  <c r="G95" i="7" s="1"/>
  <c r="F86" i="7"/>
  <c r="AN95" i="7" s="1"/>
  <c r="F77" i="7"/>
  <c r="W95" i="7" s="1"/>
  <c r="F68" i="7"/>
  <c r="F95" i="7" s="1"/>
  <c r="G25" i="7"/>
  <c r="AO35" i="7" s="1"/>
  <c r="G16" i="7"/>
  <c r="X35" i="7" s="1"/>
  <c r="G7" i="7"/>
  <c r="F25" i="7"/>
  <c r="AN35" i="7" s="1"/>
  <c r="F16" i="7"/>
  <c r="W35" i="7" s="1"/>
  <c r="F7" i="7"/>
  <c r="G145" i="7"/>
  <c r="AO154" i="7" s="1"/>
  <c r="G136" i="7"/>
  <c r="X154" i="7" s="1"/>
  <c r="G127" i="7"/>
  <c r="G154" i="7" s="1"/>
  <c r="F145" i="7"/>
  <c r="AN154" i="7" s="1"/>
  <c r="F136" i="7"/>
  <c r="W154" i="7" s="1"/>
  <c r="F127" i="7"/>
  <c r="F154" i="7" s="1"/>
  <c r="G85" i="7"/>
  <c r="AO94" i="7" s="1"/>
  <c r="G76" i="7"/>
  <c r="X94" i="7" s="1"/>
  <c r="G67" i="7"/>
  <c r="G94" i="7" s="1"/>
  <c r="F85" i="7"/>
  <c r="AN94" i="7" s="1"/>
  <c r="F76" i="7"/>
  <c r="W94" i="7" s="1"/>
  <c r="F67" i="7"/>
  <c r="F94" i="7" s="1"/>
  <c r="G24" i="7"/>
  <c r="AO34" i="7" s="1"/>
  <c r="G15" i="7"/>
  <c r="X34" i="7" s="1"/>
  <c r="G6" i="7"/>
  <c r="F24" i="7"/>
  <c r="AN34" i="7" s="1"/>
  <c r="F15" i="7"/>
  <c r="W34" i="7" s="1"/>
  <c r="F6" i="7"/>
  <c r="G168" i="6"/>
  <c r="F168" i="6"/>
  <c r="G118" i="6"/>
  <c r="F118" i="6"/>
  <c r="G68" i="6"/>
  <c r="F68" i="6"/>
  <c r="G18" i="6"/>
  <c r="F18" i="6"/>
  <c r="G16" i="6"/>
  <c r="F16" i="6"/>
  <c r="G166" i="6"/>
  <c r="F166" i="6"/>
  <c r="F116" i="6"/>
  <c r="G66" i="6"/>
  <c r="F66" i="6"/>
  <c r="G17" i="6"/>
  <c r="F17" i="6"/>
  <c r="G165" i="6"/>
  <c r="F165" i="6"/>
  <c r="G115" i="6"/>
  <c r="F115" i="6"/>
  <c r="G65" i="6"/>
  <c r="F65" i="6"/>
  <c r="G15" i="6"/>
  <c r="F15" i="6"/>
  <c r="G14" i="6"/>
  <c r="F14" i="6"/>
  <c r="G159" i="6"/>
  <c r="F159" i="6"/>
  <c r="G109" i="6"/>
  <c r="F109" i="6"/>
  <c r="G59" i="6"/>
  <c r="F59" i="6"/>
  <c r="G9" i="6"/>
  <c r="F9" i="6"/>
  <c r="G156" i="6"/>
  <c r="F156" i="6"/>
  <c r="G106" i="6"/>
  <c r="F106" i="6"/>
  <c r="G56" i="6"/>
  <c r="F56" i="6"/>
  <c r="G6" i="6"/>
  <c r="F6" i="6"/>
  <c r="G177" i="6"/>
  <c r="F177" i="6"/>
  <c r="G127" i="6"/>
  <c r="F127" i="6"/>
  <c r="G77" i="6"/>
  <c r="F77" i="6"/>
  <c r="G27" i="6"/>
  <c r="G175" i="6"/>
  <c r="F175" i="6"/>
  <c r="G125" i="6"/>
  <c r="F125" i="6"/>
  <c r="G75" i="6"/>
  <c r="F75" i="6"/>
  <c r="G174" i="6"/>
  <c r="F174" i="6"/>
  <c r="G124" i="6"/>
  <c r="F124" i="6"/>
  <c r="G74" i="6"/>
  <c r="F74" i="6"/>
  <c r="G24" i="6"/>
  <c r="F24" i="6"/>
  <c r="G27" i="5"/>
  <c r="F27" i="5"/>
  <c r="G18" i="5"/>
  <c r="F18" i="5"/>
  <c r="G9" i="5"/>
  <c r="F9" i="5"/>
  <c r="G24" i="5"/>
  <c r="F24" i="5"/>
  <c r="G15" i="5"/>
  <c r="F15" i="5"/>
  <c r="G6" i="5"/>
  <c r="F6" i="5"/>
  <c r="G135" i="4"/>
  <c r="G126" i="4"/>
  <c r="G144" i="4"/>
  <c r="G18" i="4"/>
  <c r="G9" i="4"/>
  <c r="F135" i="4"/>
  <c r="F126" i="4"/>
  <c r="F144" i="4"/>
  <c r="F18" i="4"/>
  <c r="F9" i="4"/>
  <c r="G124" i="4"/>
  <c r="G142" i="4"/>
  <c r="F124" i="4"/>
  <c r="F142" i="4"/>
  <c r="G133" i="4"/>
  <c r="G143" i="4"/>
  <c r="G16" i="4"/>
  <c r="G7" i="4"/>
  <c r="F133" i="4"/>
  <c r="F125" i="4"/>
  <c r="F143" i="4"/>
  <c r="F16" i="4"/>
  <c r="F7" i="4"/>
  <c r="G132" i="4"/>
  <c r="G141" i="4"/>
  <c r="G15" i="4"/>
  <c r="G6" i="4"/>
  <c r="F132" i="4"/>
  <c r="F123" i="4"/>
  <c r="F141" i="4"/>
  <c r="F15" i="4"/>
  <c r="F6" i="4"/>
  <c r="G140" i="4"/>
  <c r="F122" i="4"/>
  <c r="F140" i="4"/>
  <c r="G122" i="4" l="1"/>
  <c r="K151" i="4"/>
  <c r="G123" i="4"/>
  <c r="L151" i="4" s="1"/>
  <c r="K152" i="4"/>
  <c r="G125" i="4"/>
  <c r="L153" i="4" s="1"/>
  <c r="L152" i="4"/>
  <c r="L154" i="4"/>
  <c r="F173" i="8"/>
  <c r="V182" i="8" s="1"/>
  <c r="X182" i="8"/>
  <c r="G173" i="8"/>
  <c r="W182" i="8" s="1"/>
  <c r="F242" i="8"/>
  <c r="G242" i="8"/>
  <c r="F174" i="8"/>
  <c r="V183" i="8" s="1"/>
  <c r="X183" i="8"/>
  <c r="G174" i="8"/>
  <c r="W183" i="8" s="1"/>
  <c r="F243" i="8"/>
  <c r="G243" i="8"/>
  <c r="F176" i="8"/>
  <c r="V185" i="8" s="1"/>
  <c r="G176" i="8"/>
  <c r="W185" i="8" s="1"/>
  <c r="F245" i="8"/>
  <c r="G245" i="8"/>
  <c r="F175" i="8"/>
  <c r="V184" i="8" s="1"/>
  <c r="G175" i="8"/>
  <c r="W184" i="8" s="1"/>
  <c r="F244" i="8"/>
  <c r="G244" i="8"/>
  <c r="F177" i="8"/>
  <c r="V186" i="8" s="1"/>
  <c r="X186" i="8"/>
  <c r="G177" i="8"/>
  <c r="W186" i="8" s="1"/>
  <c r="F246" i="8"/>
  <c r="G246" i="8"/>
  <c r="F215" i="8"/>
  <c r="G215" i="8"/>
  <c r="F216" i="8"/>
  <c r="G216" i="8"/>
  <c r="F218" i="8"/>
  <c r="G218" i="8"/>
  <c r="F217" i="8"/>
  <c r="G217" i="8"/>
  <c r="F219" i="8"/>
  <c r="G219" i="8"/>
  <c r="F228" i="8"/>
  <c r="G228" i="8"/>
  <c r="F224" i="8"/>
  <c r="G224" i="8"/>
  <c r="F225" i="8"/>
  <c r="G225" i="8"/>
  <c r="F227" i="8"/>
  <c r="G227" i="8"/>
  <c r="F226" i="8"/>
  <c r="G226" i="8"/>
  <c r="F164" i="8"/>
  <c r="G164" i="8"/>
  <c r="F233" i="8"/>
  <c r="G233" i="8"/>
  <c r="F165" i="8"/>
  <c r="G165" i="8"/>
  <c r="F234" i="8"/>
  <c r="G234" i="8"/>
  <c r="F167" i="8"/>
  <c r="G167" i="8"/>
  <c r="F236" i="8"/>
  <c r="G236" i="8"/>
  <c r="F166" i="8"/>
  <c r="G166" i="8"/>
  <c r="F235" i="8"/>
  <c r="G235" i="8"/>
  <c r="F168" i="8"/>
  <c r="G168" i="8"/>
  <c r="F237" i="8"/>
  <c r="G237" i="8"/>
  <c r="F33" i="8"/>
  <c r="W42" i="8" s="1"/>
  <c r="Y42" i="8"/>
  <c r="F34" i="8"/>
  <c r="W43" i="8" s="1"/>
  <c r="Y43" i="8"/>
  <c r="G104" i="8"/>
  <c r="W113" i="8" s="1"/>
  <c r="F36" i="8"/>
  <c r="W45" i="8" s="1"/>
  <c r="G106" i="8"/>
  <c r="W115" i="8" s="1"/>
  <c r="F35" i="8"/>
  <c r="W44" i="8" s="1"/>
  <c r="F105" i="8"/>
  <c r="V114" i="8" s="1"/>
  <c r="F37" i="8"/>
  <c r="W46" i="8" s="1"/>
  <c r="Y46" i="8"/>
  <c r="G107" i="8"/>
  <c r="W116" i="8" s="1"/>
  <c r="F6" i="8"/>
  <c r="F42" i="8" s="1"/>
  <c r="H42" i="8"/>
  <c r="G6" i="8"/>
  <c r="G42" i="8" s="1"/>
  <c r="I42" i="8"/>
  <c r="F76" i="8"/>
  <c r="F112" i="8" s="1"/>
  <c r="H112" i="8"/>
  <c r="G76" i="8"/>
  <c r="G112" i="8" s="1"/>
  <c r="I112" i="8"/>
  <c r="F146" i="8"/>
  <c r="F182" i="8" s="1"/>
  <c r="H182" i="8"/>
  <c r="G146" i="8"/>
  <c r="G182" i="8" s="1"/>
  <c r="I182" i="8"/>
  <c r="F7" i="8"/>
  <c r="F43" i="8" s="1"/>
  <c r="G7" i="8"/>
  <c r="G43" i="8" s="1"/>
  <c r="I43" i="8"/>
  <c r="F77" i="8"/>
  <c r="F113" i="8" s="1"/>
  <c r="H113" i="8"/>
  <c r="G77" i="8"/>
  <c r="G113" i="8" s="1"/>
  <c r="I113" i="8"/>
  <c r="F147" i="8"/>
  <c r="F183" i="8" s="1"/>
  <c r="H183" i="8"/>
  <c r="G147" i="8"/>
  <c r="G183" i="8" s="1"/>
  <c r="I183" i="8"/>
  <c r="F9" i="8"/>
  <c r="F45" i="8" s="1"/>
  <c r="G9" i="8"/>
  <c r="G45" i="8" s="1"/>
  <c r="F79" i="8"/>
  <c r="F115" i="8" s="1"/>
  <c r="G79" i="8"/>
  <c r="G115" i="8" s="1"/>
  <c r="F149" i="8"/>
  <c r="F185" i="8" s="1"/>
  <c r="G149" i="8"/>
  <c r="G185" i="8" s="1"/>
  <c r="F8" i="8"/>
  <c r="F44" i="8" s="1"/>
  <c r="G8" i="8"/>
  <c r="G44" i="8" s="1"/>
  <c r="F78" i="8"/>
  <c r="F114" i="8" s="1"/>
  <c r="G78" i="8"/>
  <c r="G114" i="8" s="1"/>
  <c r="F148" i="8"/>
  <c r="F184" i="8" s="1"/>
  <c r="G148" i="8"/>
  <c r="G184" i="8" s="1"/>
  <c r="F10" i="8"/>
  <c r="F46" i="8" s="1"/>
  <c r="H46" i="8"/>
  <c r="G10" i="8"/>
  <c r="G46" i="8" s="1"/>
  <c r="F80" i="8"/>
  <c r="F116" i="8" s="1"/>
  <c r="H116" i="8"/>
  <c r="G80" i="8"/>
  <c r="G116" i="8" s="1"/>
  <c r="I116" i="8"/>
  <c r="F150" i="8"/>
  <c r="F186" i="8" s="1"/>
  <c r="H186" i="8"/>
  <c r="G150" i="8"/>
  <c r="G186" i="8" s="1"/>
  <c r="I186" i="8"/>
  <c r="G33" i="8"/>
  <c r="X42" i="8" s="1"/>
  <c r="Z42" i="8"/>
  <c r="F103" i="8"/>
  <c r="V112" i="8" s="1"/>
  <c r="X112" i="8"/>
  <c r="G103" i="8"/>
  <c r="W112" i="8" s="1"/>
  <c r="G34" i="8"/>
  <c r="X43" i="8" s="1"/>
  <c r="Z43" i="8"/>
  <c r="F104" i="8"/>
  <c r="V113" i="8" s="1"/>
  <c r="X113" i="8"/>
  <c r="G36" i="8"/>
  <c r="X45" i="8" s="1"/>
  <c r="F106" i="8"/>
  <c r="V115" i="8" s="1"/>
  <c r="G35" i="8"/>
  <c r="X44" i="8" s="1"/>
  <c r="G105" i="8"/>
  <c r="W114" i="8" s="1"/>
  <c r="G37" i="8"/>
  <c r="X46" i="8" s="1"/>
  <c r="Z46" i="8"/>
  <c r="F107" i="8"/>
  <c r="V116" i="8" s="1"/>
  <c r="X116" i="8"/>
  <c r="F15" i="8"/>
  <c r="G15" i="8"/>
  <c r="F85" i="8"/>
  <c r="G85" i="8"/>
  <c r="F155" i="8"/>
  <c r="G155" i="8"/>
  <c r="F16" i="8"/>
  <c r="G16" i="8"/>
  <c r="F86" i="8"/>
  <c r="G86" i="8"/>
  <c r="F156" i="8"/>
  <c r="G156" i="8"/>
  <c r="F18" i="8"/>
  <c r="G18" i="8"/>
  <c r="F88" i="8"/>
  <c r="G88" i="8"/>
  <c r="F158" i="8"/>
  <c r="G158" i="8"/>
  <c r="F17" i="8"/>
  <c r="G17" i="8"/>
  <c r="F87" i="8"/>
  <c r="G87" i="8"/>
  <c r="F157" i="8"/>
  <c r="G157" i="8"/>
  <c r="F19" i="8"/>
  <c r="G19" i="8"/>
  <c r="F89" i="8"/>
  <c r="G89" i="8"/>
  <c r="F159" i="8"/>
  <c r="G159" i="8"/>
  <c r="F24" i="8"/>
  <c r="G24" i="8"/>
  <c r="F94" i="8"/>
  <c r="G94" i="8"/>
  <c r="F25" i="8"/>
  <c r="G25" i="8"/>
  <c r="F95" i="8"/>
  <c r="G95" i="8"/>
  <c r="F27" i="8"/>
  <c r="G27" i="8"/>
  <c r="F97" i="8"/>
  <c r="G97" i="8"/>
  <c r="F26" i="8"/>
  <c r="G26" i="8"/>
  <c r="F96" i="8"/>
  <c r="G96" i="8"/>
  <c r="F28" i="8"/>
  <c r="G28" i="8"/>
  <c r="F98" i="8"/>
  <c r="G98" i="8"/>
  <c r="F57" i="6"/>
  <c r="F157" i="6"/>
  <c r="F107" i="6"/>
  <c r="F14" i="5"/>
  <c r="G26" i="5"/>
  <c r="F105" i="6"/>
  <c r="G108" i="6"/>
  <c r="F5" i="5"/>
  <c r="F23" i="5"/>
  <c r="G17" i="5"/>
  <c r="G57" i="6"/>
  <c r="G5" i="5"/>
  <c r="G23" i="5"/>
  <c r="F8" i="5"/>
  <c r="F26" i="5"/>
  <c r="F155" i="6"/>
  <c r="G158" i="6"/>
  <c r="F73" i="6"/>
  <c r="F114" i="6"/>
  <c r="F117" i="6"/>
  <c r="G16" i="5"/>
  <c r="G73" i="6"/>
  <c r="G76" i="6"/>
  <c r="G5" i="6"/>
  <c r="F158" i="6"/>
  <c r="G114" i="6"/>
  <c r="G116" i="6"/>
  <c r="G14" i="5"/>
  <c r="G7" i="5"/>
  <c r="G25" i="5"/>
  <c r="F17" i="5"/>
  <c r="G7" i="6"/>
  <c r="G107" i="6"/>
  <c r="F8" i="6"/>
  <c r="G167" i="6"/>
  <c r="G67" i="6"/>
  <c r="G117" i="6"/>
  <c r="F164" i="6"/>
  <c r="F167" i="6"/>
  <c r="G164" i="6"/>
  <c r="F64" i="6"/>
  <c r="F67" i="6"/>
  <c r="G64" i="6"/>
  <c r="G155" i="6"/>
  <c r="G157" i="6"/>
  <c r="F108" i="6"/>
  <c r="G105" i="6"/>
  <c r="F58" i="6"/>
  <c r="F55" i="6"/>
  <c r="G58" i="6"/>
  <c r="G55" i="6"/>
  <c r="F7" i="6"/>
  <c r="F5" i="6"/>
  <c r="G8" i="6"/>
  <c r="G173" i="6"/>
  <c r="G176" i="6"/>
  <c r="F173" i="6"/>
  <c r="F176" i="6"/>
  <c r="F123" i="6"/>
  <c r="F126" i="6"/>
  <c r="G123" i="6"/>
  <c r="G126" i="6"/>
  <c r="F76" i="6"/>
  <c r="F23" i="6"/>
  <c r="G23" i="6"/>
  <c r="F25" i="6"/>
  <c r="F26" i="6"/>
  <c r="F27" i="6"/>
  <c r="G25" i="6"/>
  <c r="G26" i="6"/>
  <c r="F25" i="5"/>
  <c r="F16" i="5"/>
  <c r="F7" i="5"/>
  <c r="G8" i="5"/>
  <c r="M150" i="4"/>
  <c r="K153" i="4"/>
  <c r="G17" i="4"/>
  <c r="L150" i="4"/>
  <c r="G5" i="4"/>
  <c r="G131" i="4"/>
  <c r="G8" i="4"/>
  <c r="G134" i="4"/>
  <c r="G14" i="4"/>
  <c r="F5" i="4"/>
  <c r="F14" i="4"/>
  <c r="F17" i="4"/>
  <c r="F131" i="4"/>
  <c r="F8" i="4"/>
  <c r="F134" i="4"/>
  <c r="L6" i="15"/>
  <c r="F6" i="3" s="1"/>
  <c r="C107" i="4"/>
  <c r="D107" i="4" s="1"/>
  <c r="C106" i="4"/>
  <c r="D106" i="4" s="1"/>
  <c r="M6" i="15"/>
  <c r="G6" i="3" s="1"/>
  <c r="M7" i="15"/>
  <c r="G7" i="3" s="1"/>
  <c r="M9" i="15"/>
  <c r="M8" i="15"/>
  <c r="C59" i="4"/>
  <c r="D59" i="4" s="1"/>
  <c r="C75" i="4"/>
  <c r="D75" i="4" s="1"/>
  <c r="C74" i="4"/>
  <c r="D74" i="4" s="1"/>
  <c r="M154" i="4"/>
  <c r="K154" i="4"/>
  <c r="C58" i="4"/>
  <c r="D58" i="4" s="1"/>
  <c r="L7" i="15"/>
  <c r="F7" i="3" s="1"/>
  <c r="L9" i="15"/>
  <c r="L8" i="15"/>
  <c r="M10" i="15"/>
  <c r="G10" i="3" s="1"/>
  <c r="L10" i="15"/>
  <c r="F10" i="3" s="1"/>
  <c r="M152" i="4"/>
  <c r="M151" i="4"/>
  <c r="AJ62" i="2"/>
  <c r="AI62" i="2"/>
  <c r="AH62" i="2"/>
  <c r="AF62" i="2"/>
  <c r="AE62" i="2"/>
  <c r="AD62" i="2"/>
  <c r="AA62" i="2"/>
  <c r="Z62" i="2"/>
  <c r="Y62" i="2"/>
  <c r="W62" i="2"/>
  <c r="V62" i="2"/>
  <c r="U62" i="2"/>
  <c r="R62" i="2"/>
  <c r="Q62" i="2"/>
  <c r="P62" i="2"/>
  <c r="N62" i="2"/>
  <c r="M62" i="2"/>
  <c r="L62" i="2"/>
  <c r="K150" i="4" l="1"/>
  <c r="C43" i="4"/>
  <c r="D43" i="4" s="1"/>
  <c r="M153" i="4"/>
  <c r="C42" i="4"/>
  <c r="D42" i="4" s="1"/>
  <c r="C91" i="4"/>
  <c r="D91" i="4" s="1"/>
  <c r="G8" i="3"/>
  <c r="C90" i="4"/>
  <c r="D90" i="4" s="1"/>
  <c r="F8" i="3"/>
  <c r="G9" i="3"/>
  <c r="G5" i="3"/>
  <c r="F9" i="3"/>
  <c r="F5" i="3"/>
  <c r="I62" i="2"/>
  <c r="H62" i="2"/>
  <c r="G62" i="2"/>
  <c r="E62" i="2"/>
  <c r="D62" i="2"/>
  <c r="C62" i="2"/>
  <c r="U39" i="8" l="1"/>
  <c r="E89" i="7" l="1"/>
  <c r="E149" i="7"/>
  <c r="E28" i="7" l="1"/>
  <c r="G38" i="7"/>
  <c r="G148" i="4"/>
  <c r="E237" i="8" l="1"/>
  <c r="E228" i="8"/>
  <c r="E219" i="8"/>
  <c r="E246" i="8"/>
  <c r="D237" i="8"/>
  <c r="D228" i="8"/>
  <c r="D219" i="8"/>
  <c r="D246" i="8"/>
  <c r="E168" i="8"/>
  <c r="E159" i="8"/>
  <c r="E150" i="8"/>
  <c r="E186" i="8" s="1"/>
  <c r="E177" i="8"/>
  <c r="U186" i="8" s="1"/>
  <c r="D168" i="8"/>
  <c r="D159" i="8"/>
  <c r="D150" i="8"/>
  <c r="D186" i="8" s="1"/>
  <c r="D177" i="8"/>
  <c r="T186" i="8" s="1"/>
  <c r="E98" i="8"/>
  <c r="E89" i="8"/>
  <c r="E80" i="8"/>
  <c r="E116" i="8" s="1"/>
  <c r="E107" i="8"/>
  <c r="U116" i="8" s="1"/>
  <c r="D98" i="8"/>
  <c r="D89" i="8"/>
  <c r="D80" i="8"/>
  <c r="D116" i="8" s="1"/>
  <c r="D107" i="8"/>
  <c r="T116" i="8" s="1"/>
  <c r="E28" i="8"/>
  <c r="E19" i="8"/>
  <c r="E10" i="8"/>
  <c r="E46" i="8" s="1"/>
  <c r="E37" i="8"/>
  <c r="V46" i="8" s="1"/>
  <c r="D28" i="8"/>
  <c r="D19" i="8"/>
  <c r="D10" i="8"/>
  <c r="D46" i="8" s="1"/>
  <c r="D37" i="8"/>
  <c r="E235" i="8"/>
  <c r="E226" i="8"/>
  <c r="E217" i="8"/>
  <c r="E244" i="8"/>
  <c r="D235" i="8"/>
  <c r="D226" i="8"/>
  <c r="D217" i="8"/>
  <c r="D244" i="8"/>
  <c r="E166" i="8"/>
  <c r="E157" i="8"/>
  <c r="E148" i="8"/>
  <c r="E184" i="8" s="1"/>
  <c r="E175" i="8"/>
  <c r="U184" i="8" s="1"/>
  <c r="D166" i="8"/>
  <c r="D157" i="8"/>
  <c r="D148" i="8"/>
  <c r="D184" i="8" s="1"/>
  <c r="D175" i="8"/>
  <c r="T184" i="8" s="1"/>
  <c r="E96" i="8"/>
  <c r="E87" i="8"/>
  <c r="E78" i="8"/>
  <c r="E114" i="8" s="1"/>
  <c r="E105" i="8"/>
  <c r="U114" i="8" s="1"/>
  <c r="D96" i="8"/>
  <c r="D87" i="8"/>
  <c r="D78" i="8"/>
  <c r="D114" i="8" s="1"/>
  <c r="D105" i="8"/>
  <c r="T114" i="8" s="1"/>
  <c r="E26" i="8"/>
  <c r="E17" i="8"/>
  <c r="E8" i="8"/>
  <c r="E44" i="8" s="1"/>
  <c r="E35" i="8"/>
  <c r="V44" i="8" s="1"/>
  <c r="D26" i="8"/>
  <c r="D17" i="8"/>
  <c r="D8" i="8"/>
  <c r="D44" i="8" s="1"/>
  <c r="D35" i="8"/>
  <c r="E234" i="8"/>
  <c r="E225" i="8"/>
  <c r="E216" i="8"/>
  <c r="E243" i="8"/>
  <c r="D234" i="8"/>
  <c r="D225" i="8"/>
  <c r="D216" i="8"/>
  <c r="D243" i="8"/>
  <c r="E165" i="8"/>
  <c r="E156" i="8"/>
  <c r="E147" i="8"/>
  <c r="E183" i="8" s="1"/>
  <c r="E174" i="8"/>
  <c r="U183" i="8" s="1"/>
  <c r="D165" i="8"/>
  <c r="D156" i="8"/>
  <c r="D147" i="8"/>
  <c r="D183" i="8" s="1"/>
  <c r="D174" i="8"/>
  <c r="T183" i="8" s="1"/>
  <c r="E95" i="8"/>
  <c r="E86" i="8"/>
  <c r="E77" i="8"/>
  <c r="E113" i="8" s="1"/>
  <c r="E104" i="8"/>
  <c r="U113" i="8" s="1"/>
  <c r="D95" i="8"/>
  <c r="D86" i="8"/>
  <c r="D77" i="8"/>
  <c r="D113" i="8" s="1"/>
  <c r="D104" i="8"/>
  <c r="T113" i="8" s="1"/>
  <c r="E25" i="8"/>
  <c r="E16" i="8"/>
  <c r="E7" i="8"/>
  <c r="E43" i="8" s="1"/>
  <c r="E34" i="8"/>
  <c r="V43" i="8" s="1"/>
  <c r="D25" i="8"/>
  <c r="D16" i="8"/>
  <c r="D7" i="8"/>
  <c r="D43" i="8" s="1"/>
  <c r="D34" i="8"/>
  <c r="E140" i="7"/>
  <c r="E131" i="7"/>
  <c r="D149" i="7"/>
  <c r="D140" i="7"/>
  <c r="D131" i="7"/>
  <c r="E80" i="7"/>
  <c r="E71" i="7"/>
  <c r="D89" i="7"/>
  <c r="D80" i="7"/>
  <c r="D71" i="7"/>
  <c r="E19" i="7"/>
  <c r="E10" i="7"/>
  <c r="D19" i="7"/>
  <c r="D10" i="7"/>
  <c r="E138" i="7"/>
  <c r="E129" i="7"/>
  <c r="D147" i="7"/>
  <c r="D138" i="7"/>
  <c r="D129" i="7"/>
  <c r="E146" i="7"/>
  <c r="E137" i="7"/>
  <c r="E128" i="7"/>
  <c r="D146" i="7"/>
  <c r="D137" i="7"/>
  <c r="D128" i="7"/>
  <c r="E86" i="7"/>
  <c r="E77" i="7"/>
  <c r="E68" i="7"/>
  <c r="D86" i="7"/>
  <c r="D77" i="7"/>
  <c r="D68" i="7"/>
  <c r="E16" i="7"/>
  <c r="E7" i="7"/>
  <c r="D16" i="7"/>
  <c r="D7" i="7"/>
  <c r="E168" i="6"/>
  <c r="D168" i="6"/>
  <c r="E118" i="6"/>
  <c r="D118" i="6"/>
  <c r="E68" i="6"/>
  <c r="D68" i="6"/>
  <c r="E18" i="6"/>
  <c r="D18" i="6"/>
  <c r="E166" i="6"/>
  <c r="D166" i="6"/>
  <c r="E116" i="6"/>
  <c r="D116" i="6"/>
  <c r="D66" i="6"/>
  <c r="E16" i="6"/>
  <c r="D16" i="6"/>
  <c r="E165" i="6"/>
  <c r="D165" i="6"/>
  <c r="E115" i="6"/>
  <c r="D115" i="6"/>
  <c r="E65" i="6"/>
  <c r="D65" i="6"/>
  <c r="E15" i="6"/>
  <c r="D15" i="6"/>
  <c r="E159" i="6"/>
  <c r="D159" i="6"/>
  <c r="E109" i="6"/>
  <c r="D109" i="6"/>
  <c r="E59" i="6"/>
  <c r="D59" i="6"/>
  <c r="E9" i="6"/>
  <c r="D9" i="6"/>
  <c r="E157" i="6"/>
  <c r="D157" i="6"/>
  <c r="E107" i="6"/>
  <c r="D107" i="6"/>
  <c r="E57" i="6"/>
  <c r="D57" i="6"/>
  <c r="E7" i="6"/>
  <c r="D7" i="6"/>
  <c r="E156" i="6"/>
  <c r="D156" i="6"/>
  <c r="E106" i="6"/>
  <c r="D106" i="6"/>
  <c r="E56" i="6"/>
  <c r="D56" i="6"/>
  <c r="E6" i="6"/>
  <c r="D6" i="6"/>
  <c r="E177" i="6"/>
  <c r="D177" i="6"/>
  <c r="E127" i="6"/>
  <c r="D127" i="6"/>
  <c r="E77" i="6"/>
  <c r="D77" i="6"/>
  <c r="E27" i="6"/>
  <c r="D27" i="6"/>
  <c r="E175" i="6"/>
  <c r="D175" i="6"/>
  <c r="E176" i="6"/>
  <c r="D176" i="6"/>
  <c r="E125" i="6"/>
  <c r="D125" i="6"/>
  <c r="E75" i="6"/>
  <c r="D75" i="6"/>
  <c r="E25" i="6"/>
  <c r="D25" i="6"/>
  <c r="E174" i="6"/>
  <c r="D174" i="6"/>
  <c r="E124" i="6"/>
  <c r="D124" i="6"/>
  <c r="E74" i="6"/>
  <c r="D74" i="6"/>
  <c r="E24" i="6"/>
  <c r="D24" i="6"/>
  <c r="E27" i="5"/>
  <c r="D27" i="5"/>
  <c r="E18" i="5"/>
  <c r="D18" i="5"/>
  <c r="E9" i="5"/>
  <c r="D9" i="5"/>
  <c r="E24" i="5"/>
  <c r="D24" i="5"/>
  <c r="E15" i="5"/>
  <c r="D15" i="5"/>
  <c r="E6" i="5"/>
  <c r="D6" i="5"/>
  <c r="E135" i="4"/>
  <c r="E126" i="4"/>
  <c r="E144" i="4"/>
  <c r="E18" i="4"/>
  <c r="E9" i="4"/>
  <c r="D135" i="4"/>
  <c r="D144" i="4"/>
  <c r="D18" i="4"/>
  <c r="D9" i="4"/>
  <c r="E124" i="4"/>
  <c r="E142" i="4"/>
  <c r="E125" i="4"/>
  <c r="E143" i="4"/>
  <c r="E132" i="4"/>
  <c r="E123" i="4"/>
  <c r="E141" i="4"/>
  <c r="E15" i="4"/>
  <c r="E6" i="4"/>
  <c r="D132" i="4"/>
  <c r="D141" i="4"/>
  <c r="D15" i="4"/>
  <c r="D6" i="4"/>
  <c r="D8" i="7" l="1"/>
  <c r="E17" i="7"/>
  <c r="E69" i="7"/>
  <c r="D17" i="7"/>
  <c r="D69" i="7"/>
  <c r="E78" i="7"/>
  <c r="E16" i="5"/>
  <c r="E8" i="5"/>
  <c r="E8" i="7"/>
  <c r="D87" i="7"/>
  <c r="E26" i="5"/>
  <c r="D79" i="7"/>
  <c r="U97" i="7" s="1"/>
  <c r="D7" i="4"/>
  <c r="D133" i="4"/>
  <c r="D7" i="5"/>
  <c r="D25" i="5"/>
  <c r="D16" i="4"/>
  <c r="E7" i="4"/>
  <c r="E133" i="4"/>
  <c r="C57" i="4"/>
  <c r="D57" i="4" s="1"/>
  <c r="D158" i="6"/>
  <c r="E67" i="6"/>
  <c r="D9" i="7"/>
  <c r="D142" i="4"/>
  <c r="E16" i="4"/>
  <c r="D16" i="5"/>
  <c r="D70" i="7"/>
  <c r="D97" i="7" s="1"/>
  <c r="E245" i="8"/>
  <c r="E218" i="8"/>
  <c r="E227" i="8"/>
  <c r="E236" i="8"/>
  <c r="D245" i="8"/>
  <c r="D218" i="8"/>
  <c r="D227" i="8"/>
  <c r="D236" i="8"/>
  <c r="E176" i="8"/>
  <c r="U185" i="8" s="1"/>
  <c r="E149" i="8"/>
  <c r="E185" i="8" s="1"/>
  <c r="E158" i="8"/>
  <c r="E167" i="8"/>
  <c r="D176" i="8"/>
  <c r="T185" i="8" s="1"/>
  <c r="D149" i="8"/>
  <c r="D185" i="8" s="1"/>
  <c r="D158" i="8"/>
  <c r="D167" i="8"/>
  <c r="E97" i="8"/>
  <c r="E106" i="8"/>
  <c r="U115" i="8" s="1"/>
  <c r="E88" i="8"/>
  <c r="E79" i="8"/>
  <c r="E115" i="8" s="1"/>
  <c r="D106" i="8"/>
  <c r="T115" i="8" s="1"/>
  <c r="D79" i="8"/>
  <c r="D115" i="8" s="1"/>
  <c r="D88" i="8"/>
  <c r="D97" i="8"/>
  <c r="E27" i="8"/>
  <c r="E36" i="8"/>
  <c r="V45" i="8" s="1"/>
  <c r="E9" i="8"/>
  <c r="E45" i="8" s="1"/>
  <c r="E18" i="8"/>
  <c r="D27" i="8"/>
  <c r="D36" i="8"/>
  <c r="D9" i="8"/>
  <c r="D45" i="8" s="1"/>
  <c r="D18" i="8"/>
  <c r="D18" i="7"/>
  <c r="E9" i="7"/>
  <c r="E18" i="7"/>
  <c r="D88" i="7"/>
  <c r="AL97" i="7" s="1"/>
  <c r="D78" i="7"/>
  <c r="E70" i="7"/>
  <c r="E87" i="7"/>
  <c r="E88" i="7"/>
  <c r="E79" i="7"/>
  <c r="D130" i="7"/>
  <c r="D139" i="7"/>
  <c r="D148" i="7"/>
  <c r="E139" i="7"/>
  <c r="E147" i="7"/>
  <c r="E148" i="7"/>
  <c r="E130" i="7"/>
  <c r="D167" i="6"/>
  <c r="E167" i="6"/>
  <c r="D117" i="6"/>
  <c r="E117" i="6"/>
  <c r="D67" i="6"/>
  <c r="E66" i="6"/>
  <c r="E17" i="6"/>
  <c r="D17" i="6"/>
  <c r="E8" i="6"/>
  <c r="D8" i="6"/>
  <c r="D58" i="6"/>
  <c r="E58" i="6"/>
  <c r="E108" i="6"/>
  <c r="D108" i="6"/>
  <c r="E158" i="6"/>
  <c r="E126" i="6"/>
  <c r="D126" i="6"/>
  <c r="D76" i="6"/>
  <c r="E76" i="6"/>
  <c r="E26" i="6"/>
  <c r="D26" i="6"/>
  <c r="E7" i="5"/>
  <c r="D8" i="5"/>
  <c r="D17" i="5"/>
  <c r="E17" i="5"/>
  <c r="E25" i="5"/>
  <c r="D26" i="5"/>
  <c r="C56" i="4"/>
  <c r="D56" i="4" s="1"/>
  <c r="D17" i="4"/>
  <c r="D143" i="4"/>
  <c r="D8" i="4"/>
  <c r="D134" i="4"/>
  <c r="E8" i="4"/>
  <c r="E134" i="4"/>
  <c r="E17" i="4"/>
  <c r="C105" i="4"/>
  <c r="D105" i="4" s="1"/>
  <c r="C104" i="4"/>
  <c r="D104" i="4" s="1"/>
  <c r="J152" i="4"/>
  <c r="D124" i="4"/>
  <c r="F35" i="7"/>
  <c r="D25" i="7"/>
  <c r="E25" i="7"/>
  <c r="G35" i="7"/>
  <c r="D27" i="7"/>
  <c r="F37" i="7"/>
  <c r="J151" i="4"/>
  <c r="D123" i="4"/>
  <c r="D125" i="4"/>
  <c r="J153" i="4"/>
  <c r="J154" i="4"/>
  <c r="D126" i="4"/>
  <c r="F36" i="7"/>
  <c r="D26" i="7"/>
  <c r="D28" i="7"/>
  <c r="F38" i="7"/>
  <c r="L7" i="1"/>
  <c r="D7" i="3" s="1"/>
  <c r="A33" i="7"/>
  <c r="M7" i="1"/>
  <c r="E7" i="3" s="1"/>
  <c r="L10" i="1"/>
  <c r="D10" i="3" s="1"/>
  <c r="M10" i="1"/>
  <c r="E10" i="3" s="1"/>
  <c r="M9" i="1"/>
  <c r="M8" i="1"/>
  <c r="L9" i="1"/>
  <c r="L8" i="1"/>
  <c r="C73" i="4" l="1"/>
  <c r="D73" i="4" s="1"/>
  <c r="C89" i="4"/>
  <c r="D89" i="4" s="1"/>
  <c r="C88" i="4"/>
  <c r="D88" i="4" s="1"/>
  <c r="E9" i="3"/>
  <c r="D9" i="3"/>
  <c r="C72" i="4"/>
  <c r="D72" i="4" s="1"/>
  <c r="D8" i="3"/>
  <c r="E8" i="3"/>
  <c r="B147" i="4" l="1"/>
  <c r="D147" i="4"/>
  <c r="F147" i="4"/>
  <c r="H147" i="4"/>
  <c r="A148" i="4"/>
  <c r="B148" i="4"/>
  <c r="C148" i="4"/>
  <c r="D148" i="4"/>
  <c r="E148" i="4"/>
  <c r="F148" i="4"/>
  <c r="H148" i="4"/>
  <c r="I148" i="4"/>
  <c r="C149" i="4"/>
  <c r="E149" i="4"/>
  <c r="C150" i="4"/>
  <c r="E150" i="4"/>
  <c r="C151" i="4"/>
  <c r="E151" i="4"/>
  <c r="C153" i="4"/>
  <c r="E152" i="4"/>
  <c r="C152" i="4"/>
  <c r="E153" i="4"/>
  <c r="C154" i="4"/>
  <c r="E154" i="4"/>
  <c r="B40" i="8" l="1"/>
  <c r="C40" i="8"/>
  <c r="D40" i="8"/>
  <c r="U40" i="8" s="1"/>
  <c r="E40" i="8"/>
  <c r="V40" i="8" s="1"/>
  <c r="A40" i="8"/>
  <c r="T40" i="8" s="1"/>
  <c r="A152" i="7" l="1"/>
  <c r="V152" i="7" l="1"/>
  <c r="U152" i="7"/>
  <c r="E152" i="7"/>
  <c r="D152" i="7"/>
  <c r="AJ151" i="7"/>
  <c r="S151" i="7"/>
  <c r="B151" i="7"/>
  <c r="B91" i="7"/>
  <c r="AM92" i="7"/>
  <c r="AL92" i="7"/>
  <c r="V92" i="7"/>
  <c r="U92" i="7"/>
  <c r="E92" i="7"/>
  <c r="D92" i="7"/>
  <c r="A92" i="7"/>
  <c r="AJ91" i="7"/>
  <c r="S91" i="7"/>
  <c r="AL32" i="7"/>
  <c r="AM32" i="7"/>
  <c r="U32" i="7"/>
  <c r="V32" i="7"/>
  <c r="D32" i="7"/>
  <c r="E32" i="7"/>
  <c r="A32" i="7"/>
  <c r="C134" i="4" l="1"/>
  <c r="C125" i="4"/>
  <c r="D152" i="4" s="1"/>
  <c r="C17" i="4"/>
  <c r="C8" i="4"/>
  <c r="B134" i="4"/>
  <c r="B125" i="4"/>
  <c r="B153" i="4" s="1"/>
  <c r="B17" i="4"/>
  <c r="B8" i="4"/>
  <c r="C132" i="4"/>
  <c r="C123" i="4"/>
  <c r="D151" i="4" s="1"/>
  <c r="C15" i="4"/>
  <c r="C6" i="4"/>
  <c r="B132" i="4"/>
  <c r="B123" i="4"/>
  <c r="B151" i="4" s="1"/>
  <c r="B15" i="4"/>
  <c r="B6" i="4"/>
  <c r="C131" i="4"/>
  <c r="C122" i="4"/>
  <c r="C14" i="4"/>
  <c r="C5" i="4"/>
  <c r="B131" i="4"/>
  <c r="B122" i="4"/>
  <c r="B14" i="4"/>
  <c r="B5" i="4"/>
  <c r="C148" i="7"/>
  <c r="AK157" i="7" s="1"/>
  <c r="C139" i="7"/>
  <c r="T157" i="7" s="1"/>
  <c r="C130" i="7"/>
  <c r="C157" i="7" s="1"/>
  <c r="B148" i="7"/>
  <c r="AJ157" i="7" s="1"/>
  <c r="B139" i="7"/>
  <c r="S157" i="7" s="1"/>
  <c r="B130" i="7"/>
  <c r="B157" i="7" s="1"/>
  <c r="C88" i="7"/>
  <c r="AK97" i="7" s="1"/>
  <c r="C79" i="7"/>
  <c r="T97" i="7" s="1"/>
  <c r="C70" i="7"/>
  <c r="C97" i="7" s="1"/>
  <c r="B88" i="7"/>
  <c r="AJ97" i="7" s="1"/>
  <c r="B79" i="7"/>
  <c r="S97" i="7" s="1"/>
  <c r="B70" i="7"/>
  <c r="B97" i="7" s="1"/>
  <c r="C27" i="7"/>
  <c r="AK37" i="7" s="1"/>
  <c r="C18" i="7"/>
  <c r="T37" i="7" s="1"/>
  <c r="C9" i="7"/>
  <c r="C37" i="7" s="1"/>
  <c r="B27" i="7"/>
  <c r="AJ37" i="7" s="1"/>
  <c r="B18" i="7"/>
  <c r="S37" i="7" s="1"/>
  <c r="B9" i="7"/>
  <c r="B37" i="7" s="1"/>
  <c r="C146" i="7"/>
  <c r="AK155" i="7" s="1"/>
  <c r="C137" i="7"/>
  <c r="T155" i="7" s="1"/>
  <c r="C128" i="7"/>
  <c r="C155" i="7" s="1"/>
  <c r="B146" i="7"/>
  <c r="AJ155" i="7" s="1"/>
  <c r="B137" i="7"/>
  <c r="S155" i="7" s="1"/>
  <c r="B128" i="7"/>
  <c r="B155" i="7" s="1"/>
  <c r="C86" i="7"/>
  <c r="AK95" i="7" s="1"/>
  <c r="C77" i="7"/>
  <c r="T95" i="7" s="1"/>
  <c r="C68" i="7"/>
  <c r="C95" i="7" s="1"/>
  <c r="B86" i="7"/>
  <c r="AJ95" i="7" s="1"/>
  <c r="B77" i="7"/>
  <c r="S95" i="7" s="1"/>
  <c r="B68" i="7"/>
  <c r="B95" i="7" s="1"/>
  <c r="C25" i="7"/>
  <c r="AK35" i="7" s="1"/>
  <c r="C16" i="7"/>
  <c r="T35" i="7" s="1"/>
  <c r="C7" i="7"/>
  <c r="C35" i="7" s="1"/>
  <c r="B25" i="7"/>
  <c r="AJ35" i="7" s="1"/>
  <c r="B16" i="7"/>
  <c r="S35" i="7" s="1"/>
  <c r="B7" i="7"/>
  <c r="B35" i="7" s="1"/>
  <c r="C145" i="7"/>
  <c r="AK154" i="7" s="1"/>
  <c r="C136" i="7"/>
  <c r="T154" i="7" s="1"/>
  <c r="C127" i="7"/>
  <c r="C154" i="7" s="1"/>
  <c r="B145" i="7"/>
  <c r="AJ154" i="7" s="1"/>
  <c r="B136" i="7"/>
  <c r="S154" i="7" s="1"/>
  <c r="B127" i="7"/>
  <c r="B154" i="7" s="1"/>
  <c r="C85" i="7"/>
  <c r="AK94" i="7" s="1"/>
  <c r="C76" i="7"/>
  <c r="T94" i="7" s="1"/>
  <c r="C67" i="7"/>
  <c r="C94" i="7" s="1"/>
  <c r="B85" i="7"/>
  <c r="AJ94" i="7" s="1"/>
  <c r="B76" i="7"/>
  <c r="S94" i="7" s="1"/>
  <c r="B67" i="7"/>
  <c r="B94" i="7" s="1"/>
  <c r="C24" i="7"/>
  <c r="AK34" i="7" s="1"/>
  <c r="C15" i="7"/>
  <c r="T34" i="7" s="1"/>
  <c r="C6" i="7"/>
  <c r="C34" i="7" s="1"/>
  <c r="B24" i="7"/>
  <c r="AJ34" i="7" s="1"/>
  <c r="B15" i="7"/>
  <c r="S34" i="7" s="1"/>
  <c r="B6" i="7"/>
  <c r="B34" i="7" s="1"/>
  <c r="C236" i="8"/>
  <c r="C227" i="8"/>
  <c r="C218" i="8"/>
  <c r="B236" i="8"/>
  <c r="B227" i="8"/>
  <c r="B218" i="8"/>
  <c r="C167" i="8"/>
  <c r="C158" i="8"/>
  <c r="C149" i="8"/>
  <c r="C185" i="8" s="1"/>
  <c r="B167" i="8"/>
  <c r="B158" i="8"/>
  <c r="B149" i="8"/>
  <c r="B185" i="8" s="1"/>
  <c r="C97" i="8"/>
  <c r="C88" i="8"/>
  <c r="C79" i="8"/>
  <c r="C115" i="8" s="1"/>
  <c r="B97" i="8"/>
  <c r="B88" i="8"/>
  <c r="B79" i="8"/>
  <c r="B115" i="8" s="1"/>
  <c r="C27" i="8"/>
  <c r="C18" i="8"/>
  <c r="C9" i="8"/>
  <c r="C45" i="8" s="1"/>
  <c r="B27" i="8"/>
  <c r="B18" i="8"/>
  <c r="B9" i="8"/>
  <c r="B45" i="8" s="1"/>
  <c r="C234" i="8"/>
  <c r="C225" i="8"/>
  <c r="C216" i="8"/>
  <c r="B234" i="8"/>
  <c r="B225" i="8"/>
  <c r="B216" i="8"/>
  <c r="C165" i="8"/>
  <c r="C156" i="8"/>
  <c r="C147" i="8"/>
  <c r="C183" i="8" s="1"/>
  <c r="B165" i="8"/>
  <c r="B156" i="8"/>
  <c r="B147" i="8"/>
  <c r="B183" i="8" s="1"/>
  <c r="C95" i="8"/>
  <c r="C86" i="8"/>
  <c r="C77" i="8"/>
  <c r="C113" i="8" s="1"/>
  <c r="B95" i="8"/>
  <c r="B86" i="8"/>
  <c r="B77" i="8"/>
  <c r="B113" i="8" s="1"/>
  <c r="C25" i="8"/>
  <c r="C16" i="8"/>
  <c r="C7" i="8"/>
  <c r="C43" i="8" s="1"/>
  <c r="B25" i="8"/>
  <c r="B16" i="8"/>
  <c r="B7" i="8"/>
  <c r="B43" i="8" s="1"/>
  <c r="C233" i="8"/>
  <c r="C224" i="8"/>
  <c r="C215" i="8"/>
  <c r="B233" i="8"/>
  <c r="B224" i="8"/>
  <c r="B215" i="8"/>
  <c r="C164" i="8"/>
  <c r="C155" i="8"/>
  <c r="C146" i="8"/>
  <c r="C182" i="8" s="1"/>
  <c r="B164" i="8"/>
  <c r="B155" i="8"/>
  <c r="B146" i="8"/>
  <c r="B182" i="8" s="1"/>
  <c r="C94" i="8"/>
  <c r="C85" i="8"/>
  <c r="C76" i="8"/>
  <c r="C112" i="8" s="1"/>
  <c r="B94" i="8"/>
  <c r="B85" i="8"/>
  <c r="B76" i="8"/>
  <c r="B112" i="8" s="1"/>
  <c r="C24" i="8"/>
  <c r="C15" i="8"/>
  <c r="C6" i="8"/>
  <c r="C42" i="8" s="1"/>
  <c r="B24" i="8"/>
  <c r="B15" i="8"/>
  <c r="B6" i="8"/>
  <c r="B42" i="8" s="1"/>
  <c r="C167" i="6"/>
  <c r="B167" i="6"/>
  <c r="C117" i="6"/>
  <c r="B117" i="6"/>
  <c r="C67" i="6"/>
  <c r="B67" i="6"/>
  <c r="C17" i="6"/>
  <c r="B17" i="6"/>
  <c r="C165" i="6"/>
  <c r="B165" i="6"/>
  <c r="C115" i="6"/>
  <c r="B115" i="6"/>
  <c r="C65" i="6"/>
  <c r="B65" i="6"/>
  <c r="C15" i="6"/>
  <c r="B15" i="6"/>
  <c r="C164" i="6"/>
  <c r="B164" i="6"/>
  <c r="C114" i="6"/>
  <c r="B114" i="6"/>
  <c r="C64" i="6"/>
  <c r="B64" i="6"/>
  <c r="C14" i="6"/>
  <c r="B14" i="6"/>
  <c r="C158" i="6"/>
  <c r="B158" i="6"/>
  <c r="C108" i="6"/>
  <c r="B108" i="6"/>
  <c r="C58" i="6"/>
  <c r="B58" i="6"/>
  <c r="C8" i="6"/>
  <c r="B8" i="6"/>
  <c r="C156" i="6"/>
  <c r="B156" i="6"/>
  <c r="C106" i="6"/>
  <c r="B106" i="6"/>
  <c r="C56" i="6"/>
  <c r="B56" i="6"/>
  <c r="C6" i="6"/>
  <c r="B6" i="6"/>
  <c r="C155" i="6"/>
  <c r="B155" i="6"/>
  <c r="C105" i="6"/>
  <c r="B105" i="6"/>
  <c r="C55" i="6"/>
  <c r="B55" i="6"/>
  <c r="C5" i="6"/>
  <c r="B5" i="6"/>
  <c r="C26" i="5"/>
  <c r="B26" i="5"/>
  <c r="C17" i="5"/>
  <c r="B17" i="5"/>
  <c r="C8" i="5"/>
  <c r="B8" i="5"/>
  <c r="C24" i="5"/>
  <c r="B24" i="5"/>
  <c r="C15" i="5"/>
  <c r="B15" i="5"/>
  <c r="C6" i="5"/>
  <c r="B6" i="5"/>
  <c r="C23" i="5"/>
  <c r="B23" i="5"/>
  <c r="C14" i="5"/>
  <c r="B14" i="5"/>
  <c r="C5" i="5"/>
  <c r="B5" i="5"/>
  <c r="C86" i="4" l="1"/>
  <c r="D86" i="4" s="1"/>
  <c r="C38" i="4"/>
  <c r="D38" i="4" s="1"/>
  <c r="C54" i="4"/>
  <c r="D54" i="4" s="1"/>
  <c r="C87" i="4"/>
  <c r="D87" i="4" s="1"/>
  <c r="C39" i="4"/>
  <c r="D39" i="4" s="1"/>
  <c r="C55" i="4"/>
  <c r="D55" i="4" s="1"/>
  <c r="B150" i="4"/>
  <c r="D150" i="4"/>
  <c r="L7" i="2"/>
  <c r="B7" i="3" s="1"/>
  <c r="M7" i="2"/>
  <c r="C7" i="3" s="1"/>
  <c r="L8" i="2"/>
  <c r="B9" i="3" s="1"/>
  <c r="M8" i="2"/>
  <c r="C9" i="3" s="1"/>
  <c r="L5" i="2"/>
  <c r="B6" i="3" s="1"/>
  <c r="M5" i="2"/>
  <c r="C6" i="3" s="1"/>
  <c r="U43" i="8" l="1"/>
  <c r="H151" i="4"/>
  <c r="F151" i="4"/>
  <c r="A149" i="4" l="1"/>
  <c r="A151" i="4"/>
  <c r="A153" i="4"/>
  <c r="A156" i="7"/>
  <c r="A158" i="7"/>
  <c r="A45" i="8"/>
  <c r="T45" i="8" s="1"/>
  <c r="A46" i="8"/>
  <c r="T46" i="8" s="1"/>
  <c r="A95" i="7"/>
  <c r="A97" i="7"/>
  <c r="A44" i="8"/>
  <c r="T44" i="8" s="1"/>
  <c r="A94" i="7"/>
  <c r="A35" i="7"/>
  <c r="A155" i="7"/>
  <c r="A96" i="7"/>
  <c r="A37" i="7"/>
  <c r="A157" i="7"/>
  <c r="A98" i="7"/>
  <c r="A43" i="8"/>
  <c r="T43" i="8" s="1"/>
  <c r="A36" i="7"/>
  <c r="A38" i="7"/>
  <c r="A42" i="8" l="1"/>
  <c r="T42" i="8" s="1"/>
  <c r="A153" i="7"/>
  <c r="A154" i="7"/>
  <c r="A93" i="7"/>
  <c r="A34" i="7"/>
  <c r="A41" i="8"/>
  <c r="T41" i="8" s="1"/>
  <c r="A152" i="4"/>
  <c r="A154" i="4"/>
  <c r="A150" i="4"/>
  <c r="U45" i="8" l="1"/>
  <c r="U44" i="8"/>
  <c r="U46" i="8"/>
  <c r="H153" i="4" l="1"/>
  <c r="H154" i="4"/>
  <c r="H152" i="4"/>
  <c r="F153" i="4"/>
  <c r="F152" i="4" l="1"/>
  <c r="F154" i="4"/>
  <c r="AM158" i="7"/>
  <c r="D156" i="7"/>
  <c r="D157" i="7"/>
  <c r="D155" i="7"/>
  <c r="V156" i="7"/>
  <c r="V98" i="7"/>
  <c r="E98" i="7"/>
  <c r="E97" i="7"/>
  <c r="E95" i="7"/>
  <c r="D95" i="7"/>
  <c r="D96" i="7"/>
  <c r="U37" i="7"/>
  <c r="D35" i="7"/>
  <c r="AL36" i="7"/>
  <c r="E38" i="7" l="1"/>
  <c r="E36" i="7"/>
  <c r="U38" i="7"/>
  <c r="V36" i="7"/>
  <c r="AL35" i="7"/>
  <c r="AL38" i="7"/>
  <c r="D98" i="7"/>
  <c r="U95" i="7"/>
  <c r="V97" i="7"/>
  <c r="U96" i="7"/>
  <c r="AL98" i="7"/>
  <c r="U155" i="7"/>
  <c r="V157" i="7"/>
  <c r="AL156" i="7"/>
  <c r="V38" i="7"/>
  <c r="AM35" i="7"/>
  <c r="AM38" i="7"/>
  <c r="V95" i="7"/>
  <c r="U98" i="7"/>
  <c r="V96" i="7"/>
  <c r="AM98" i="7"/>
  <c r="E155" i="7"/>
  <c r="E157" i="7"/>
  <c r="D158" i="7"/>
  <c r="E156" i="7"/>
  <c r="V155" i="7"/>
  <c r="U158" i="7"/>
  <c r="AL157" i="7"/>
  <c r="AM156" i="7"/>
  <c r="E37" i="7"/>
  <c r="E158" i="7"/>
  <c r="V158" i="7"/>
  <c r="AL155" i="7"/>
  <c r="AL158" i="7"/>
  <c r="D37" i="7"/>
  <c r="E35" i="7"/>
  <c r="D38" i="7"/>
  <c r="D36" i="7"/>
  <c r="V37" i="7"/>
  <c r="U36" i="7"/>
  <c r="AL37" i="7"/>
  <c r="E96" i="7"/>
  <c r="AM157" i="7"/>
  <c r="U157" i="7"/>
  <c r="U156" i="7"/>
  <c r="AM155" i="7"/>
  <c r="I152" i="4" l="1"/>
  <c r="G153" i="4"/>
  <c r="G152" i="4"/>
  <c r="I153" i="4"/>
  <c r="G154" i="4"/>
  <c r="I154" i="4"/>
  <c r="I151" i="4"/>
  <c r="G151" i="4"/>
  <c r="AM96" i="7" l="1"/>
  <c r="AL96" i="7" l="1"/>
  <c r="V35" i="7"/>
  <c r="U35" i="7"/>
  <c r="E27" i="7" l="1"/>
  <c r="AM37" i="7" s="1"/>
  <c r="G37" i="7"/>
  <c r="E26" i="7"/>
  <c r="AM36" i="7" s="1"/>
  <c r="G36" i="7"/>
  <c r="E172" i="8" l="1"/>
  <c r="U181" i="8" s="1"/>
  <c r="D172" i="8"/>
  <c r="T181" i="8" s="1"/>
  <c r="E32" i="8" l="1"/>
  <c r="V41" i="8" s="1"/>
  <c r="D102" i="8"/>
  <c r="T111" i="8" s="1"/>
  <c r="E102" i="8"/>
  <c r="U111" i="8" s="1"/>
  <c r="E139" i="4"/>
  <c r="E172" i="6"/>
  <c r="E122" i="6"/>
  <c r="E72" i="6"/>
  <c r="E22" i="6"/>
  <c r="D139" i="4"/>
  <c r="D172" i="6"/>
  <c r="D122" i="6"/>
  <c r="D22" i="6"/>
  <c r="D72" i="6"/>
  <c r="E130" i="4"/>
  <c r="E232" i="8"/>
  <c r="E113" i="6"/>
  <c r="D14" i="8"/>
  <c r="D23" i="8"/>
  <c r="E13" i="6"/>
  <c r="D241" i="8" l="1"/>
  <c r="E241" i="8"/>
  <c r="E84" i="8"/>
  <c r="D154" i="8"/>
  <c r="D163" i="8"/>
  <c r="D223" i="8"/>
  <c r="E163" i="8"/>
  <c r="E223" i="8"/>
  <c r="D93" i="8"/>
  <c r="E93" i="8"/>
  <c r="D14" i="7"/>
  <c r="D23" i="7"/>
  <c r="E14" i="8"/>
  <c r="E104" i="6"/>
  <c r="E154" i="8"/>
  <c r="E63" i="6"/>
  <c r="D84" i="8"/>
  <c r="E23" i="8"/>
  <c r="E163" i="6"/>
  <c r="D232" i="8"/>
  <c r="E23" i="7"/>
  <c r="E14" i="7"/>
  <c r="D144" i="7"/>
  <c r="AL153" i="7" s="1"/>
  <c r="E121" i="4"/>
  <c r="H149" i="4" s="1"/>
  <c r="E13" i="4"/>
  <c r="D121" i="4"/>
  <c r="D130" i="4"/>
  <c r="D13" i="4"/>
  <c r="V33" i="7" l="1"/>
  <c r="E145" i="8"/>
  <c r="E181" i="8" s="1"/>
  <c r="E66" i="7"/>
  <c r="E93" i="7" s="1"/>
  <c r="D145" i="8"/>
  <c r="D181" i="8" s="1"/>
  <c r="F149" i="4"/>
  <c r="E135" i="7"/>
  <c r="V153" i="7" s="1"/>
  <c r="E5" i="7"/>
  <c r="E33" i="7" s="1"/>
  <c r="E214" i="8"/>
  <c r="D135" i="7"/>
  <c r="U153" i="7" s="1"/>
  <c r="D5" i="7"/>
  <c r="D33" i="7" s="1"/>
  <c r="E75" i="8"/>
  <c r="E111" i="8" s="1"/>
  <c r="D75" i="8"/>
  <c r="D111" i="8" s="1"/>
  <c r="E84" i="7"/>
  <c r="AM93" i="7" s="1"/>
  <c r="D126" i="7"/>
  <c r="D153" i="7" s="1"/>
  <c r="AM33" i="7"/>
  <c r="E5" i="8"/>
  <c r="E41" i="8" s="1"/>
  <c r="E75" i="7"/>
  <c r="V93" i="7" s="1"/>
  <c r="AM95" i="7" s="1"/>
  <c r="D214" i="8"/>
  <c r="E126" i="7"/>
  <c r="E153" i="7" s="1"/>
  <c r="U33" i="7"/>
  <c r="I149" i="4"/>
  <c r="D66" i="7"/>
  <c r="D93" i="7" s="1"/>
  <c r="E144" i="7"/>
  <c r="AM153" i="7" s="1"/>
  <c r="AL33" i="7"/>
  <c r="D75" i="7"/>
  <c r="U93" i="7" s="1"/>
  <c r="AL95" i="7" s="1"/>
  <c r="D5" i="8"/>
  <c r="D41" i="8" s="1"/>
  <c r="D84" i="7"/>
  <c r="AL93" i="7" s="1"/>
  <c r="G149" i="4"/>
  <c r="D163" i="6"/>
  <c r="D104" i="6"/>
  <c r="D154" i="6"/>
  <c r="E154" i="6"/>
  <c r="D113" i="6"/>
  <c r="D13" i="6"/>
  <c r="E4" i="4"/>
  <c r="C25" i="4" s="1"/>
  <c r="E4" i="5"/>
  <c r="E22" i="5"/>
  <c r="E13" i="5"/>
  <c r="D4" i="4"/>
  <c r="D4" i="5"/>
  <c r="D13" i="5"/>
  <c r="D22" i="5"/>
  <c r="D54" i="6"/>
  <c r="D4" i="6"/>
  <c r="D63" i="6"/>
  <c r="E4" i="6"/>
  <c r="E54" i="6"/>
  <c r="D25" i="4" l="1"/>
  <c r="C24" i="4"/>
  <c r="D24" i="4" s="1"/>
  <c r="E173" i="8"/>
  <c r="U182" i="8" s="1"/>
  <c r="D173" i="8"/>
  <c r="T182" i="8" s="1"/>
  <c r="D33" i="8" l="1"/>
  <c r="U42" i="8" s="1"/>
  <c r="E33" i="8"/>
  <c r="V42" i="8" s="1"/>
  <c r="E103" i="8"/>
  <c r="U112" i="8" s="1"/>
  <c r="D103" i="8"/>
  <c r="T112" i="8" s="1"/>
  <c r="E140" i="4"/>
  <c r="E173" i="6"/>
  <c r="E123" i="6"/>
  <c r="E73" i="6"/>
  <c r="E23" i="6"/>
  <c r="D140" i="4"/>
  <c r="D173" i="6"/>
  <c r="D123" i="6"/>
  <c r="D73" i="6"/>
  <c r="D23" i="6"/>
  <c r="D131" i="4"/>
  <c r="E122" i="4"/>
  <c r="D233" i="8"/>
  <c r="E224" i="8"/>
  <c r="D164" i="6"/>
  <c r="E114" i="6"/>
  <c r="D114" i="6"/>
  <c r="D24" i="8"/>
  <c r="E64" i="6"/>
  <c r="D64" i="6"/>
  <c r="E14" i="6"/>
  <c r="D14" i="6"/>
  <c r="E5" i="6"/>
  <c r="D242" i="8" l="1"/>
  <c r="D76" i="7"/>
  <c r="U94" i="7" s="1"/>
  <c r="H150" i="4"/>
  <c r="E242" i="8"/>
  <c r="I150" i="4"/>
  <c r="E6" i="8"/>
  <c r="E42" i="8" s="1"/>
  <c r="D85" i="8"/>
  <c r="D15" i="8"/>
  <c r="E85" i="8"/>
  <c r="D94" i="8"/>
  <c r="D155" i="8"/>
  <c r="D164" i="8"/>
  <c r="D224" i="8"/>
  <c r="E233" i="8"/>
  <c r="E131" i="4"/>
  <c r="E164" i="6"/>
  <c r="E24" i="8"/>
  <c r="E55" i="6"/>
  <c r="E15" i="8"/>
  <c r="E94" i="8"/>
  <c r="E105" i="6"/>
  <c r="E155" i="8"/>
  <c r="E164" i="8"/>
  <c r="E155" i="6"/>
  <c r="E14" i="4"/>
  <c r="D14" i="4"/>
  <c r="E76" i="7" l="1"/>
  <c r="V94" i="7" s="1"/>
  <c r="AM97" i="7" s="1"/>
  <c r="E76" i="8"/>
  <c r="E112" i="8" s="1"/>
  <c r="E145" i="7"/>
  <c r="AM154" i="7" s="1"/>
  <c r="D6" i="7"/>
  <c r="D34" i="7" s="1"/>
  <c r="E136" i="7"/>
  <c r="V154" i="7" s="1"/>
  <c r="J150" i="4"/>
  <c r="D122" i="4"/>
  <c r="F150" i="4" s="1"/>
  <c r="E67" i="7"/>
  <c r="E94" i="7" s="1"/>
  <c r="E215" i="8"/>
  <c r="E146" i="8"/>
  <c r="E182" i="8" s="1"/>
  <c r="D6" i="8"/>
  <c r="D42" i="8" s="1"/>
  <c r="E85" i="7"/>
  <c r="AM94" i="7" s="1"/>
  <c r="E127" i="7"/>
  <c r="E154" i="7" s="1"/>
  <c r="E15" i="7"/>
  <c r="V34" i="7" s="1"/>
  <c r="D136" i="7"/>
  <c r="U154" i="7" s="1"/>
  <c r="E24" i="7"/>
  <c r="AM34" i="7" s="1"/>
  <c r="G34" i="7"/>
  <c r="D67" i="7"/>
  <c r="D94" i="7" s="1"/>
  <c r="D146" i="8"/>
  <c r="D182" i="8" s="1"/>
  <c r="D76" i="8"/>
  <c r="D112" i="8" s="1"/>
  <c r="D85" i="7"/>
  <c r="AL94" i="7" s="1"/>
  <c r="E6" i="7"/>
  <c r="E34" i="7" s="1"/>
  <c r="D145" i="7"/>
  <c r="AL154" i="7" s="1"/>
  <c r="D24" i="7"/>
  <c r="AL34" i="7" s="1"/>
  <c r="F34" i="7"/>
  <c r="D215" i="8"/>
  <c r="D127" i="7"/>
  <c r="D154" i="7" s="1"/>
  <c r="D15" i="7"/>
  <c r="U34" i="7" s="1"/>
  <c r="G150" i="4"/>
  <c r="E5" i="4"/>
  <c r="C41" i="4" s="1"/>
  <c r="D41" i="4" s="1"/>
  <c r="E23" i="5"/>
  <c r="E5" i="5"/>
  <c r="E14" i="5"/>
  <c r="D155" i="6"/>
  <c r="D105" i="6"/>
  <c r="D5" i="6"/>
  <c r="D5" i="4"/>
  <c r="C40" i="4" s="1"/>
  <c r="D40" i="4" s="1"/>
  <c r="D14" i="5"/>
  <c r="D5" i="5"/>
  <c r="D23" i="5"/>
  <c r="D55" i="6"/>
  <c r="L6" i="1" l="1"/>
  <c r="D6" i="3" s="1"/>
  <c r="M6" i="1"/>
  <c r="E6" i="3" s="1"/>
  <c r="B144" i="7" l="1"/>
  <c r="AJ153" i="7" s="1"/>
  <c r="C135" i="7"/>
  <c r="T153" i="7" s="1"/>
  <c r="B154" i="8"/>
  <c r="C75" i="8"/>
  <c r="C111" i="8" s="1"/>
  <c r="B23" i="8" l="1"/>
  <c r="B5" i="8"/>
  <c r="B41" i="8" s="1"/>
  <c r="B14" i="8"/>
  <c r="C23" i="8"/>
  <c r="B93" i="8"/>
  <c r="C154" i="8"/>
  <c r="C214" i="8"/>
  <c r="C5" i="7"/>
  <c r="C33" i="7" s="1"/>
  <c r="B14" i="7"/>
  <c r="S33" i="7" s="1"/>
  <c r="C75" i="7"/>
  <c r="T93" i="7" s="1"/>
  <c r="B126" i="7"/>
  <c r="B153" i="7" s="1"/>
  <c r="C144" i="7"/>
  <c r="AK153" i="7" s="1"/>
  <c r="C5" i="8"/>
  <c r="C41" i="8" s="1"/>
  <c r="C14" i="8"/>
  <c r="B84" i="8"/>
  <c r="C93" i="8"/>
  <c r="B163" i="8"/>
  <c r="C163" i="6"/>
  <c r="B223" i="8"/>
  <c r="C14" i="7"/>
  <c r="T33" i="7" s="1"/>
  <c r="B66" i="7"/>
  <c r="B93" i="7" s="1"/>
  <c r="B84" i="7"/>
  <c r="AJ93" i="7" s="1"/>
  <c r="C126" i="7"/>
  <c r="C153" i="7" s="1"/>
  <c r="C145" i="8"/>
  <c r="C181" i="8" s="1"/>
  <c r="B214" i="8"/>
  <c r="C232" i="8"/>
  <c r="B5" i="7"/>
  <c r="B33" i="7" s="1"/>
  <c r="C23" i="7"/>
  <c r="AK33" i="7" s="1"/>
  <c r="B75" i="7"/>
  <c r="S93" i="7" s="1"/>
  <c r="B75" i="8"/>
  <c r="B111" i="8" s="1"/>
  <c r="C84" i="8"/>
  <c r="B145" i="8"/>
  <c r="B181" i="8" s="1"/>
  <c r="C163" i="8"/>
  <c r="C223" i="8"/>
  <c r="B232" i="8"/>
  <c r="B23" i="7"/>
  <c r="AJ33" i="7" s="1"/>
  <c r="C66" i="7"/>
  <c r="C93" i="7" s="1"/>
  <c r="C84" i="7"/>
  <c r="AK93" i="7" s="1"/>
  <c r="B135" i="7"/>
  <c r="S153" i="7" s="1"/>
  <c r="C13" i="4"/>
  <c r="C104" i="6"/>
  <c r="C130" i="4"/>
  <c r="B54" i="6"/>
  <c r="B4" i="5" l="1"/>
  <c r="B5" i="3"/>
  <c r="C154" i="6"/>
  <c r="B4" i="6"/>
  <c r="B130" i="4"/>
  <c r="B163" i="6"/>
  <c r="C4" i="4"/>
  <c r="C23" i="4" s="1"/>
  <c r="D23" i="4" s="1"/>
  <c r="C4" i="5"/>
  <c r="B63" i="6"/>
  <c r="B13" i="4"/>
  <c r="B4" i="4"/>
  <c r="B104" i="6"/>
  <c r="C13" i="6"/>
  <c r="B154" i="6"/>
  <c r="C63" i="6"/>
  <c r="B13" i="6"/>
  <c r="B113" i="6"/>
  <c r="B121" i="4"/>
  <c r="B149" i="4" s="1"/>
  <c r="C121" i="4"/>
  <c r="D149" i="4" s="1"/>
  <c r="B22" i="5"/>
  <c r="B13" i="5"/>
  <c r="C4" i="6"/>
  <c r="C22" i="5"/>
  <c r="C13" i="5"/>
  <c r="C113" i="6"/>
  <c r="C54" i="6"/>
  <c r="C22" i="4" l="1"/>
  <c r="D22" i="4" s="1"/>
  <c r="C5" i="3"/>
  <c r="C87" i="7" l="1"/>
  <c r="AK96" i="7" s="1"/>
  <c r="C26" i="7"/>
  <c r="AK36" i="7" s="1"/>
  <c r="B26" i="7"/>
  <c r="AJ36" i="7" s="1"/>
  <c r="C8" i="7"/>
  <c r="C36" i="7" s="1"/>
  <c r="C235" i="8"/>
  <c r="C226" i="8"/>
  <c r="B235" i="8"/>
  <c r="B217" i="8"/>
  <c r="C166" i="8"/>
  <c r="B148" i="8"/>
  <c r="B184" i="8" s="1"/>
  <c r="B87" i="8"/>
  <c r="B78" i="8"/>
  <c r="B114" i="8" s="1"/>
  <c r="B138" i="7" l="1"/>
  <c r="S156" i="7" s="1"/>
  <c r="B69" i="7"/>
  <c r="B96" i="7" s="1"/>
  <c r="B129" i="7"/>
  <c r="B156" i="7" s="1"/>
  <c r="B8" i="8"/>
  <c r="B44" i="8" s="1"/>
  <c r="C87" i="8"/>
  <c r="B17" i="8"/>
  <c r="C26" i="8"/>
  <c r="C157" i="8"/>
  <c r="C217" i="8"/>
  <c r="B17" i="7"/>
  <c r="S36" i="7" s="1"/>
  <c r="C69" i="7"/>
  <c r="C96" i="7" s="1"/>
  <c r="C78" i="7"/>
  <c r="T96" i="7" s="1"/>
  <c r="C129" i="7"/>
  <c r="C156" i="7" s="1"/>
  <c r="B147" i="7"/>
  <c r="AJ156" i="7" s="1"/>
  <c r="C7" i="4"/>
  <c r="C16" i="5"/>
  <c r="C25" i="5"/>
  <c r="C7" i="5"/>
  <c r="C66" i="6"/>
  <c r="C148" i="8"/>
  <c r="C184" i="8" s="1"/>
  <c r="C157" i="6"/>
  <c r="C78" i="8"/>
  <c r="C114" i="8" s="1"/>
  <c r="B26" i="8"/>
  <c r="C166" i="6"/>
  <c r="B78" i="7"/>
  <c r="S96" i="7" s="1"/>
  <c r="C138" i="7"/>
  <c r="T156" i="7" s="1"/>
  <c r="C8" i="8"/>
  <c r="C44" i="8" s="1"/>
  <c r="C96" i="8"/>
  <c r="C17" i="8"/>
  <c r="B96" i="8"/>
  <c r="B157" i="8"/>
  <c r="B166" i="8"/>
  <c r="B157" i="6"/>
  <c r="B226" i="8"/>
  <c r="B8" i="7"/>
  <c r="B36" i="7" s="1"/>
  <c r="C17" i="7"/>
  <c r="T36" i="7" s="1"/>
  <c r="B87" i="7"/>
  <c r="AJ96" i="7" s="1"/>
  <c r="C147" i="7"/>
  <c r="AK156" i="7" s="1"/>
  <c r="B166" i="6"/>
  <c r="B66" i="6" l="1"/>
  <c r="C133" i="4"/>
  <c r="C116" i="6"/>
  <c r="M9" i="2"/>
  <c r="C8" i="3" s="1"/>
  <c r="B116" i="6"/>
  <c r="C16" i="4"/>
  <c r="C71" i="4" s="1"/>
  <c r="D71" i="4" s="1"/>
  <c r="C124" i="4"/>
  <c r="D153" i="4" s="1"/>
  <c r="B16" i="4"/>
  <c r="C57" i="6"/>
  <c r="B133" i="4"/>
  <c r="B16" i="6"/>
  <c r="B124" i="4"/>
  <c r="B152" i="4" s="1"/>
  <c r="B57" i="6"/>
  <c r="B7" i="4"/>
  <c r="B25" i="5"/>
  <c r="B7" i="5"/>
  <c r="B16" i="5"/>
  <c r="B107" i="6"/>
  <c r="C107" i="6"/>
  <c r="C16" i="6"/>
  <c r="C7" i="6"/>
  <c r="B7" i="6"/>
  <c r="C70" i="4" l="1"/>
  <c r="D70" i="4" s="1"/>
  <c r="L9" i="2"/>
  <c r="B8" i="3" s="1"/>
  <c r="B149" i="7" l="1"/>
  <c r="AJ158" i="7" s="1"/>
  <c r="B140" i="7"/>
  <c r="S158" i="7" s="1"/>
  <c r="C131" i="7"/>
  <c r="C158" i="7" s="1"/>
  <c r="B80" i="7"/>
  <c r="S98" i="7" s="1"/>
  <c r="C71" i="7"/>
  <c r="C98" i="7" s="1"/>
  <c r="B71" i="7"/>
  <c r="B98" i="7" s="1"/>
  <c r="B28" i="7"/>
  <c r="AJ38" i="7" s="1"/>
  <c r="B237" i="8"/>
  <c r="C228" i="8"/>
  <c r="B228" i="8"/>
  <c r="C168" i="8"/>
  <c r="B168" i="8"/>
  <c r="B150" i="8"/>
  <c r="B186" i="8" s="1"/>
  <c r="C98" i="8"/>
  <c r="C19" i="8"/>
  <c r="B10" i="8"/>
  <c r="B46" i="8" s="1"/>
  <c r="B89" i="8" l="1"/>
  <c r="C109" i="6"/>
  <c r="C80" i="8"/>
  <c r="C116" i="8" s="1"/>
  <c r="B28" i="8"/>
  <c r="C150" i="8"/>
  <c r="C186" i="8" s="1"/>
  <c r="B159" i="8"/>
  <c r="C168" i="6"/>
  <c r="B219" i="8"/>
  <c r="C237" i="8"/>
  <c r="B10" i="7"/>
  <c r="B38" i="7" s="1"/>
  <c r="B19" i="7"/>
  <c r="S38" i="7" s="1"/>
  <c r="C28" i="7"/>
  <c r="AK38" i="7" s="1"/>
  <c r="C80" i="7"/>
  <c r="T98" i="7" s="1"/>
  <c r="C89" i="7"/>
  <c r="AK98" i="7" s="1"/>
  <c r="C149" i="7"/>
  <c r="AK158" i="7" s="1"/>
  <c r="C68" i="6"/>
  <c r="C10" i="8"/>
  <c r="C46" i="8" s="1"/>
  <c r="B80" i="8"/>
  <c r="B116" i="8" s="1"/>
  <c r="C89" i="8"/>
  <c r="B118" i="6"/>
  <c r="C159" i="6"/>
  <c r="C140" i="7"/>
  <c r="T158" i="7" s="1"/>
  <c r="B9" i="6"/>
  <c r="C18" i="6"/>
  <c r="B19" i="8"/>
  <c r="C28" i="8"/>
  <c r="B98" i="8"/>
  <c r="B109" i="6"/>
  <c r="C159" i="8"/>
  <c r="C219" i="8"/>
  <c r="C10" i="7"/>
  <c r="C38" i="7" s="1"/>
  <c r="C19" i="7"/>
  <c r="T38" i="7" s="1"/>
  <c r="B89" i="7"/>
  <c r="AJ98" i="7" s="1"/>
  <c r="B131" i="7"/>
  <c r="B158" i="7" s="1"/>
  <c r="C18" i="4"/>
  <c r="B135" i="4"/>
  <c r="C135" i="4"/>
  <c r="B18" i="4"/>
  <c r="B126" i="4"/>
  <c r="B154" i="4" s="1"/>
  <c r="C126" i="4" l="1"/>
  <c r="D154" i="4" s="1"/>
  <c r="C59" i="6"/>
  <c r="B18" i="6"/>
  <c r="B68" i="6"/>
  <c r="B9" i="4"/>
  <c r="B27" i="5"/>
  <c r="B18" i="5"/>
  <c r="B9" i="5"/>
  <c r="C9" i="4"/>
  <c r="C18" i="5"/>
  <c r="C9" i="5"/>
  <c r="C27" i="5"/>
  <c r="B168" i="6"/>
  <c r="B59" i="6"/>
  <c r="C118" i="6"/>
  <c r="B159" i="6"/>
  <c r="C9" i="6"/>
  <c r="C102" i="4" l="1"/>
  <c r="D102" i="4" s="1"/>
  <c r="C103" i="4"/>
  <c r="D103" i="4" s="1"/>
  <c r="M10" i="2"/>
  <c r="C10" i="3" s="1"/>
  <c r="L10" i="2"/>
  <c r="B10" i="3" s="1"/>
  <c r="AD75" i="16" l="1"/>
  <c r="I176" i="8" s="1"/>
  <c r="Y185" i="8" s="1"/>
  <c r="Y75" i="16"/>
  <c r="H176" i="8" s="1"/>
  <c r="X185" i="8" s="1"/>
  <c r="C75" i="16" l="1"/>
  <c r="H36" i="8" s="1"/>
  <c r="Y45" i="8" s="1"/>
  <c r="N75" i="16"/>
  <c r="H106" i="8" s="1"/>
  <c r="X115" i="8" s="1"/>
  <c r="D36" i="16"/>
  <c r="I26" i="6" s="1"/>
  <c r="H75" i="16"/>
  <c r="I36" i="8" s="1"/>
  <c r="Z45" i="8" s="1"/>
  <c r="H36" i="16"/>
  <c r="I76" i="6" s="1"/>
  <c r="S75" i="16"/>
  <c r="I106" i="8" s="1"/>
  <c r="Y115" i="8" s="1"/>
  <c r="L18" i="16" l="1"/>
  <c r="P36" i="16"/>
  <c r="I176" i="6" s="1"/>
  <c r="L36" i="16"/>
  <c r="I126" i="6" s="1"/>
  <c r="I143" i="4" l="1"/>
  <c r="E18" i="16"/>
  <c r="H143" i="4" s="1"/>
  <c r="O36" i="16"/>
  <c r="H176" i="6" s="1"/>
  <c r="K36" i="16"/>
  <c r="H126" i="6" s="1"/>
  <c r="C36" i="16"/>
  <c r="H26" i="6" s="1"/>
  <c r="G36" i="16"/>
  <c r="H76" i="6" s="1"/>
  <c r="V64" i="16"/>
  <c r="H139" i="7" s="1"/>
  <c r="Y157" i="7" s="1"/>
  <c r="T63" i="16"/>
  <c r="R64" i="16"/>
  <c r="I88" i="7" s="1"/>
  <c r="AQ97" i="7" s="1"/>
  <c r="N64" i="16"/>
  <c r="H88" i="7" s="1"/>
  <c r="AP97" i="7" s="1"/>
  <c r="K63" i="16"/>
  <c r="K62" i="16"/>
  <c r="E64" i="16"/>
  <c r="H27" i="7" s="1"/>
  <c r="AP37" i="7" s="1"/>
  <c r="AR75" i="16"/>
  <c r="I236" i="8" s="1"/>
  <c r="AM75" i="16"/>
  <c r="H236" i="8" s="1"/>
  <c r="AL75" i="16"/>
  <c r="H227" i="8" s="1"/>
  <c r="AO75" i="16"/>
  <c r="I245" i="8" s="1"/>
  <c r="AJ75" i="16"/>
  <c r="H245" i="8" s="1"/>
  <c r="AG75" i="16"/>
  <c r="I167" i="8" s="1"/>
  <c r="AB75" i="16"/>
  <c r="H167" i="8" s="1"/>
  <c r="K54" i="16"/>
  <c r="H117" i="6" s="1"/>
  <c r="K75" i="16"/>
  <c r="I27" i="8" s="1"/>
  <c r="P75" i="16"/>
  <c r="H88" i="8" s="1"/>
  <c r="D75" i="16"/>
  <c r="H9" i="8" s="1"/>
  <c r="H45" i="8" s="1"/>
  <c r="C54" i="16"/>
  <c r="H17" i="6" s="1"/>
  <c r="B52" i="16" l="1"/>
  <c r="B34" i="16"/>
  <c r="F34" i="16"/>
  <c r="F35" i="16"/>
  <c r="B53" i="16"/>
  <c r="B35" i="16"/>
  <c r="G64" i="16"/>
  <c r="I9" i="7" s="1"/>
  <c r="I37" i="7" s="1"/>
  <c r="D54" i="16"/>
  <c r="I17" i="6" s="1"/>
  <c r="E75" i="16"/>
  <c r="H18" i="8" s="1"/>
  <c r="Z75" i="16"/>
  <c r="H149" i="8" s="1"/>
  <c r="H185" i="8" s="1"/>
  <c r="K45" i="16"/>
  <c r="H108" i="6" s="1"/>
  <c r="I64" i="16"/>
  <c r="I27" i="7" s="1"/>
  <c r="AQ37" i="7" s="1"/>
  <c r="W64" i="16"/>
  <c r="H148" i="7" s="1"/>
  <c r="AP157" i="7" s="1"/>
  <c r="H45" i="16"/>
  <c r="I58" i="6" s="1"/>
  <c r="Q75" i="16"/>
  <c r="H97" i="8" s="1"/>
  <c r="AP75" i="16"/>
  <c r="I218" i="8" s="1"/>
  <c r="AQ75" i="16"/>
  <c r="I227" i="8" s="1"/>
  <c r="D64" i="16"/>
  <c r="H18" i="7" s="1"/>
  <c r="Y37" i="7" s="1"/>
  <c r="L64" i="16"/>
  <c r="H70" i="7" s="1"/>
  <c r="H97" i="7" s="1"/>
  <c r="M64" i="16"/>
  <c r="H79" i="7" s="1"/>
  <c r="Y97" i="7" s="1"/>
  <c r="Y64" i="16"/>
  <c r="I130" i="7" s="1"/>
  <c r="I157" i="7" s="1"/>
  <c r="AA64" i="16"/>
  <c r="I148" i="7" s="1"/>
  <c r="AQ157" i="7" s="1"/>
  <c r="O75" i="16"/>
  <c r="H79" i="8" s="1"/>
  <c r="H115" i="8" s="1"/>
  <c r="U75" i="16"/>
  <c r="I88" i="8" s="1"/>
  <c r="L54" i="16"/>
  <c r="I117" i="6" s="1"/>
  <c r="AA75" i="16"/>
  <c r="H158" i="8" s="1"/>
  <c r="AK75" i="16"/>
  <c r="H218" i="8" s="1"/>
  <c r="O45" i="16"/>
  <c r="H158" i="6" s="1"/>
  <c r="U64" i="16"/>
  <c r="H130" i="7" s="1"/>
  <c r="H157" i="7" s="1"/>
  <c r="G18" i="16"/>
  <c r="H134" i="4" s="1"/>
  <c r="I75" i="16"/>
  <c r="I9" i="8" s="1"/>
  <c r="I45" i="8" s="1"/>
  <c r="T75" i="16"/>
  <c r="I79" i="8" s="1"/>
  <c r="I115" i="8" s="1"/>
  <c r="J75" i="16"/>
  <c r="I18" i="8" s="1"/>
  <c r="AE75" i="16"/>
  <c r="I149" i="8" s="1"/>
  <c r="I185" i="8" s="1"/>
  <c r="L45" i="16"/>
  <c r="I108" i="6" s="1"/>
  <c r="AF75" i="16"/>
  <c r="I158" i="8" s="1"/>
  <c r="G54" i="16"/>
  <c r="H67" i="6" s="1"/>
  <c r="V75" i="16"/>
  <c r="I97" i="8" s="1"/>
  <c r="F75" i="16"/>
  <c r="H27" i="8" s="1"/>
  <c r="O54" i="16"/>
  <c r="H167" i="6" s="1"/>
  <c r="C64" i="16"/>
  <c r="H9" i="7" s="1"/>
  <c r="H37" i="7" s="1"/>
  <c r="H64" i="16"/>
  <c r="I18" i="7" s="1"/>
  <c r="Z37" i="7" s="1"/>
  <c r="P64" i="16"/>
  <c r="I70" i="7" s="1"/>
  <c r="I97" i="7" s="1"/>
  <c r="Q64" i="16"/>
  <c r="I79" i="7" s="1"/>
  <c r="Z97" i="7" s="1"/>
  <c r="Z64" i="16"/>
  <c r="I139" i="7" s="1"/>
  <c r="Z157" i="7" s="1"/>
  <c r="T62" i="16"/>
  <c r="B63" i="16"/>
  <c r="B62" i="16"/>
  <c r="F8" i="16"/>
  <c r="F7" i="16"/>
  <c r="H54" i="16"/>
  <c r="I67" i="6" s="1"/>
  <c r="F53" i="16" l="1"/>
  <c r="F44" i="16"/>
  <c r="N52" i="16"/>
  <c r="N43" i="16"/>
  <c r="N34" i="16"/>
  <c r="J25" i="16"/>
  <c r="F26" i="16"/>
  <c r="J44" i="16"/>
  <c r="J53" i="16"/>
  <c r="J35" i="16"/>
  <c r="N53" i="16"/>
  <c r="N44" i="16"/>
  <c r="N35" i="16"/>
  <c r="J26" i="16"/>
  <c r="F62" i="16"/>
  <c r="X74" i="16"/>
  <c r="AC74" i="16"/>
  <c r="J52" i="16"/>
  <c r="J34" i="16"/>
  <c r="F25" i="16"/>
  <c r="J43" i="16"/>
  <c r="F52" i="16"/>
  <c r="F43" i="16"/>
  <c r="X73" i="16"/>
  <c r="AC73" i="16"/>
  <c r="D18" i="16"/>
  <c r="H17" i="4" s="1"/>
  <c r="J18" i="16"/>
  <c r="I8" i="4" s="1"/>
  <c r="G9" i="16"/>
  <c r="L27" i="16"/>
  <c r="I26" i="5" s="1"/>
  <c r="I9" i="16"/>
  <c r="H27" i="16"/>
  <c r="I17" i="5" s="1"/>
  <c r="H9" i="16"/>
  <c r="D27" i="16"/>
  <c r="I8" i="5" s="1"/>
  <c r="M18" i="16"/>
  <c r="C18" i="16"/>
  <c r="H8" i="4" s="1"/>
  <c r="C9" i="16"/>
  <c r="D9" i="16"/>
  <c r="C27" i="16"/>
  <c r="H8" i="5" s="1"/>
  <c r="E9" i="16"/>
  <c r="G27" i="16"/>
  <c r="H17" i="5" s="1"/>
  <c r="K27" i="16"/>
  <c r="H26" i="5" s="1"/>
  <c r="F18" i="16"/>
  <c r="H125" i="4" s="1"/>
  <c r="P45" i="16"/>
  <c r="I158" i="6" s="1"/>
  <c r="K18" i="16"/>
  <c r="I17" i="4" s="1"/>
  <c r="N18" i="16"/>
  <c r="I134" i="4" s="1"/>
  <c r="C45" i="16"/>
  <c r="H8" i="6" s="1"/>
  <c r="P54" i="16"/>
  <c r="I167" i="6" s="1"/>
  <c r="G45" i="16"/>
  <c r="H58" i="6" s="1"/>
  <c r="D45" i="16"/>
  <c r="I8" i="6" s="1"/>
  <c r="X63" i="16"/>
  <c r="O62" i="16"/>
  <c r="X62" i="16"/>
  <c r="O63" i="16"/>
  <c r="F63" i="16"/>
  <c r="Q153" i="4" l="1"/>
  <c r="I125" i="4"/>
  <c r="P153" i="4" s="1"/>
  <c r="C93" i="4"/>
  <c r="D93" i="4" s="1"/>
  <c r="N153" i="4"/>
  <c r="O153" i="4"/>
  <c r="M9" i="16"/>
  <c r="I9" i="3" s="1"/>
  <c r="G73" i="16"/>
  <c r="B73" i="16"/>
  <c r="AN73" i="16"/>
  <c r="AI73" i="16"/>
  <c r="G74" i="16"/>
  <c r="B74" i="16"/>
  <c r="AN74" i="16"/>
  <c r="AI74" i="16"/>
  <c r="C92" i="4"/>
  <c r="D92" i="4" s="1"/>
  <c r="L9" i="16"/>
  <c r="H9" i="3" s="1"/>
  <c r="R73" i="16" l="1"/>
  <c r="M73" i="16"/>
  <c r="R74" i="16"/>
  <c r="M74" i="16"/>
  <c r="F172" i="8" l="1"/>
  <c r="V181" i="8" s="1"/>
  <c r="G172" i="8"/>
  <c r="W181" i="8" s="1"/>
  <c r="F102" i="8" l="1"/>
  <c r="V111" i="8" s="1"/>
  <c r="G32" i="8"/>
  <c r="X41" i="8" s="1"/>
  <c r="F32" i="8"/>
  <c r="W41" i="8" s="1"/>
  <c r="G102" i="8"/>
  <c r="W111" i="8" s="1"/>
  <c r="F139" i="4" l="1"/>
  <c r="K149" i="4" s="1"/>
  <c r="F172" i="6"/>
  <c r="F122" i="6"/>
  <c r="F72" i="6"/>
  <c r="F22" i="6"/>
  <c r="G139" i="4"/>
  <c r="M149" i="4" s="1"/>
  <c r="G172" i="6"/>
  <c r="G122" i="6"/>
  <c r="G72" i="6"/>
  <c r="G22" i="6"/>
  <c r="G130" i="4"/>
  <c r="F144" i="7"/>
  <c r="AN153" i="7" s="1"/>
  <c r="G135" i="7"/>
  <c r="X153" i="7" s="1"/>
  <c r="F66" i="7"/>
  <c r="F93" i="7" s="1"/>
  <c r="G223" i="8"/>
  <c r="F223" i="8"/>
  <c r="G241" i="8"/>
  <c r="F241" i="8"/>
  <c r="G163" i="6"/>
  <c r="G163" i="8"/>
  <c r="F163" i="8"/>
  <c r="F154" i="8"/>
  <c r="G113" i="6"/>
  <c r="G84" i="8"/>
  <c r="F14" i="8"/>
  <c r="G5" i="8"/>
  <c r="G41" i="8" s="1"/>
  <c r="F5" i="8"/>
  <c r="F41" i="8" s="1"/>
  <c r="F23" i="8"/>
  <c r="G63" i="6"/>
  <c r="G13" i="6"/>
  <c r="F75" i="8" l="1"/>
  <c r="F111" i="8" s="1"/>
  <c r="F145" i="8"/>
  <c r="F181" i="8" s="1"/>
  <c r="G75" i="8"/>
  <c r="G111" i="8" s="1"/>
  <c r="F93" i="8"/>
  <c r="G145" i="8"/>
  <c r="G181" i="8" s="1"/>
  <c r="G214" i="8"/>
  <c r="G93" i="8"/>
  <c r="G23" i="7"/>
  <c r="AO33" i="7" s="1"/>
  <c r="G5" i="7"/>
  <c r="G33" i="7" s="1"/>
  <c r="G14" i="7"/>
  <c r="X33" i="7" s="1"/>
  <c r="G66" i="7"/>
  <c r="G93" i="7" s="1"/>
  <c r="G75" i="7"/>
  <c r="X93" i="7" s="1"/>
  <c r="G14" i="8"/>
  <c r="G154" i="8"/>
  <c r="F84" i="8"/>
  <c r="G23" i="8"/>
  <c r="F232" i="8"/>
  <c r="F84" i="7"/>
  <c r="AN93" i="7" s="1"/>
  <c r="F126" i="7"/>
  <c r="F153" i="7" s="1"/>
  <c r="F135" i="7"/>
  <c r="W153" i="7" s="1"/>
  <c r="F214" i="8"/>
  <c r="G232" i="8"/>
  <c r="G84" i="7"/>
  <c r="AO93" i="7" s="1"/>
  <c r="G126" i="7"/>
  <c r="G153" i="7" s="1"/>
  <c r="F5" i="7"/>
  <c r="F33" i="7" s="1"/>
  <c r="F14" i="7"/>
  <c r="W33" i="7" s="1"/>
  <c r="F23" i="7"/>
  <c r="AN33" i="7" s="1"/>
  <c r="F75" i="7"/>
  <c r="W93" i="7" s="1"/>
  <c r="G144" i="7"/>
  <c r="AO153" i="7" s="1"/>
  <c r="G121" i="4"/>
  <c r="L149" i="4" s="1"/>
  <c r="G13" i="4"/>
  <c r="F121" i="4"/>
  <c r="J149" i="4" s="1"/>
  <c r="F13" i="4"/>
  <c r="G4" i="4" l="1"/>
  <c r="G13" i="5"/>
  <c r="G4" i="5"/>
  <c r="G22" i="5"/>
  <c r="F154" i="6"/>
  <c r="G4" i="6"/>
  <c r="F4" i="6"/>
  <c r="F130" i="4"/>
  <c r="F13" i="6"/>
  <c r="F163" i="6"/>
  <c r="G154" i="6"/>
  <c r="F104" i="6"/>
  <c r="F4" i="4"/>
  <c r="C26" i="4" s="1"/>
  <c r="F4" i="5"/>
  <c r="F13" i="5"/>
  <c r="F22" i="5"/>
  <c r="F54" i="6"/>
  <c r="F113" i="6"/>
  <c r="F63" i="6"/>
  <c r="G104" i="6"/>
  <c r="G54" i="6"/>
  <c r="D26" i="4" l="1"/>
  <c r="C27" i="4"/>
  <c r="D27" i="4" s="1"/>
  <c r="Y74" i="16"/>
  <c r="H175" i="8" s="1"/>
  <c r="X184" i="8" s="1"/>
  <c r="AD74" i="16"/>
  <c r="I175" i="8" s="1"/>
  <c r="Y184" i="8" s="1"/>
  <c r="C74" i="16" l="1"/>
  <c r="H35" i="8" s="1"/>
  <c r="Y44" i="8" s="1"/>
  <c r="N74" i="16"/>
  <c r="H105" i="8" s="1"/>
  <c r="X114" i="8" s="1"/>
  <c r="H74" i="16"/>
  <c r="I35" i="8" s="1"/>
  <c r="Z44" i="8" s="1"/>
  <c r="S74" i="16"/>
  <c r="I105" i="8" s="1"/>
  <c r="Y114" i="8" s="1"/>
  <c r="H35" i="16"/>
  <c r="I75" i="6" s="1"/>
  <c r="G35" i="16"/>
  <c r="H75" i="6" s="1"/>
  <c r="D35" i="16" l="1"/>
  <c r="I25" i="6" s="1"/>
  <c r="E17" i="16"/>
  <c r="H142" i="4" s="1"/>
  <c r="O152" i="4" s="1"/>
  <c r="O35" i="16"/>
  <c r="H175" i="6" s="1"/>
  <c r="K35" i="16"/>
  <c r="H125" i="6" s="1"/>
  <c r="L17" i="16"/>
  <c r="I142" i="4" s="1"/>
  <c r="Q152" i="4" s="1"/>
  <c r="P35" i="16"/>
  <c r="I175" i="6" s="1"/>
  <c r="L35" i="16"/>
  <c r="I125" i="6" s="1"/>
  <c r="C35" i="16"/>
  <c r="H25" i="6" s="1"/>
  <c r="Y63" i="16" l="1"/>
  <c r="I129" i="7" s="1"/>
  <c r="I156" i="7" s="1"/>
  <c r="AA63" i="16"/>
  <c r="I147" i="7" s="1"/>
  <c r="AQ156" i="7" s="1"/>
  <c r="P63" i="16"/>
  <c r="I69" i="7" s="1"/>
  <c r="I96" i="7" s="1"/>
  <c r="AR74" i="16"/>
  <c r="I235" i="8" s="1"/>
  <c r="AL74" i="16"/>
  <c r="H226" i="8" s="1"/>
  <c r="AO74" i="16"/>
  <c r="I244" i="8" s="1"/>
  <c r="AJ74" i="16"/>
  <c r="H244" i="8" s="1"/>
  <c r="AB74" i="16"/>
  <c r="H166" i="8" s="1"/>
  <c r="K74" i="16"/>
  <c r="I26" i="8" s="1"/>
  <c r="P74" i="16"/>
  <c r="H87" i="8" s="1"/>
  <c r="U74" i="16"/>
  <c r="I87" i="8" s="1"/>
  <c r="V74" i="16" l="1"/>
  <c r="I96" i="8" s="1"/>
  <c r="AG74" i="16"/>
  <c r="I166" i="8" s="1"/>
  <c r="AQ74" i="16"/>
  <c r="I226" i="8" s="1"/>
  <c r="C63" i="16"/>
  <c r="H8" i="7" s="1"/>
  <c r="H36" i="7" s="1"/>
  <c r="AA74" i="16"/>
  <c r="H157" i="8" s="1"/>
  <c r="E74" i="16"/>
  <c r="H17" i="8" s="1"/>
  <c r="D74" i="16"/>
  <c r="H8" i="8" s="1"/>
  <c r="H44" i="8" s="1"/>
  <c r="O74" i="16"/>
  <c r="H78" i="8" s="1"/>
  <c r="H114" i="8" s="1"/>
  <c r="J74" i="16"/>
  <c r="I17" i="8" s="1"/>
  <c r="Z74" i="16"/>
  <c r="H148" i="8" s="1"/>
  <c r="H184" i="8" s="1"/>
  <c r="AF74" i="16"/>
  <c r="I157" i="8" s="1"/>
  <c r="AP74" i="16"/>
  <c r="I217" i="8" s="1"/>
  <c r="G63" i="16"/>
  <c r="I8" i="7" s="1"/>
  <c r="I36" i="7" s="1"/>
  <c r="D63" i="16"/>
  <c r="H17" i="7" s="1"/>
  <c r="Y36" i="7" s="1"/>
  <c r="E63" i="16"/>
  <c r="H26" i="7" s="1"/>
  <c r="AP36" i="7" s="1"/>
  <c r="M63" i="16"/>
  <c r="H78" i="7" s="1"/>
  <c r="Y96" i="7" s="1"/>
  <c r="W63" i="16"/>
  <c r="H147" i="7" s="1"/>
  <c r="AP156" i="7" s="1"/>
  <c r="I74" i="16"/>
  <c r="I8" i="8" s="1"/>
  <c r="I44" i="8" s="1"/>
  <c r="Q74" i="16"/>
  <c r="H96" i="8" s="1"/>
  <c r="AE74" i="16"/>
  <c r="I148" i="8" s="1"/>
  <c r="I184" i="8" s="1"/>
  <c r="H63" i="16"/>
  <c r="I17" i="7" s="1"/>
  <c r="Z36" i="7" s="1"/>
  <c r="I63" i="16"/>
  <c r="I26" i="7" s="1"/>
  <c r="AQ36" i="7" s="1"/>
  <c r="Q63" i="16"/>
  <c r="I78" i="7" s="1"/>
  <c r="Z96" i="7" s="1"/>
  <c r="V63" i="16"/>
  <c r="H138" i="7" s="1"/>
  <c r="Y156" i="7" s="1"/>
  <c r="J17" i="16"/>
  <c r="I7" i="4" s="1"/>
  <c r="L26" i="16"/>
  <c r="I25" i="5" s="1"/>
  <c r="D26" i="16"/>
  <c r="I7" i="5" s="1"/>
  <c r="G8" i="16"/>
  <c r="H26" i="16"/>
  <c r="I16" i="5" s="1"/>
  <c r="H8" i="16"/>
  <c r="I8" i="16"/>
  <c r="AK74" i="16"/>
  <c r="H217" i="8" s="1"/>
  <c r="R63" i="16"/>
  <c r="I87" i="7" s="1"/>
  <c r="AQ96" i="7" s="1"/>
  <c r="T74" i="16"/>
  <c r="I78" i="8" s="1"/>
  <c r="I114" i="8" s="1"/>
  <c r="F74" i="16"/>
  <c r="H26" i="8" s="1"/>
  <c r="AM74" i="16"/>
  <c r="H235" i="8" s="1"/>
  <c r="L63" i="16"/>
  <c r="H69" i="7" s="1"/>
  <c r="H96" i="7" s="1"/>
  <c r="N63" i="16"/>
  <c r="H87" i="7" s="1"/>
  <c r="AP96" i="7" s="1"/>
  <c r="U63" i="16"/>
  <c r="H129" i="7" s="1"/>
  <c r="H156" i="7" s="1"/>
  <c r="Z63" i="16"/>
  <c r="I138" i="7" s="1"/>
  <c r="Z156" i="7" s="1"/>
  <c r="D17" i="16"/>
  <c r="H16" i="4" s="1"/>
  <c r="F17" i="16"/>
  <c r="H124" i="4" s="1"/>
  <c r="N152" i="4" s="1"/>
  <c r="G17" i="16"/>
  <c r="H133" i="4" s="1"/>
  <c r="M17" i="16"/>
  <c r="I124" i="4" s="1"/>
  <c r="P152" i="4" s="1"/>
  <c r="N17" i="16"/>
  <c r="I133" i="4" s="1"/>
  <c r="K17" i="16"/>
  <c r="I16" i="4" s="1"/>
  <c r="C77" i="4" l="1"/>
  <c r="D77" i="4" s="1"/>
  <c r="M8" i="16"/>
  <c r="I8" i="3" s="1"/>
  <c r="P53" i="16"/>
  <c r="I166" i="6" s="1"/>
  <c r="H44" i="16"/>
  <c r="I57" i="6" s="1"/>
  <c r="P44" i="16"/>
  <c r="I157" i="6" s="1"/>
  <c r="C44" i="16"/>
  <c r="H7" i="6" s="1"/>
  <c r="C53" i="16"/>
  <c r="H16" i="6" s="1"/>
  <c r="L44" i="16"/>
  <c r="I107" i="6" s="1"/>
  <c r="G53" i="16"/>
  <c r="H66" i="6" s="1"/>
  <c r="L53" i="16"/>
  <c r="I116" i="6" s="1"/>
  <c r="O53" i="16"/>
  <c r="H166" i="6" s="1"/>
  <c r="H53" i="16"/>
  <c r="I66" i="6" s="1"/>
  <c r="O44" i="16"/>
  <c r="H157" i="6" s="1"/>
  <c r="D53" i="16"/>
  <c r="I16" i="6" s="1"/>
  <c r="C17" i="16"/>
  <c r="H7" i="4" s="1"/>
  <c r="C76" i="4" s="1"/>
  <c r="D76" i="4" s="1"/>
  <c r="C26" i="16"/>
  <c r="H7" i="5" s="1"/>
  <c r="C8" i="16"/>
  <c r="K26" i="16"/>
  <c r="H25" i="5" s="1"/>
  <c r="E8" i="16"/>
  <c r="D8" i="16"/>
  <c r="G26" i="16"/>
  <c r="H16" i="5" s="1"/>
  <c r="K53" i="16"/>
  <c r="H116" i="6" s="1"/>
  <c r="D44" i="16"/>
  <c r="I7" i="6" s="1"/>
  <c r="K44" i="16"/>
  <c r="H107" i="6" s="1"/>
  <c r="G44" i="16"/>
  <c r="H57" i="6" s="1"/>
  <c r="L8" i="16" l="1"/>
  <c r="H8" i="3" s="1"/>
  <c r="Y71" i="16" l="1"/>
  <c r="H172" i="8" s="1"/>
  <c r="X181" i="8" s="1"/>
  <c r="AD71" i="16"/>
  <c r="I172" i="8" s="1"/>
  <c r="Y181" i="8" s="1"/>
  <c r="C71" i="16" l="1"/>
  <c r="H32" i="8" s="1"/>
  <c r="Y41" i="8" s="1"/>
  <c r="N71" i="16"/>
  <c r="H102" i="8" s="1"/>
  <c r="X111" i="8" s="1"/>
  <c r="H71" i="16"/>
  <c r="I32" i="8" s="1"/>
  <c r="Z41" i="8" s="1"/>
  <c r="S71" i="16"/>
  <c r="I102" i="8" s="1"/>
  <c r="Y111" i="8" s="1"/>
  <c r="E14" i="16" l="1"/>
  <c r="H139" i="4" s="1"/>
  <c r="O149" i="4" s="1"/>
  <c r="O32" i="16"/>
  <c r="H172" i="6" s="1"/>
  <c r="K32" i="16"/>
  <c r="H122" i="6" s="1"/>
  <c r="C32" i="16"/>
  <c r="H22" i="6" s="1"/>
  <c r="G32" i="16"/>
  <c r="H72" i="6" s="1"/>
  <c r="L14" i="16"/>
  <c r="I139" i="4" s="1"/>
  <c r="Q149" i="4" s="1"/>
  <c r="P32" i="16"/>
  <c r="I172" i="6" s="1"/>
  <c r="L32" i="16"/>
  <c r="I122" i="6" s="1"/>
  <c r="H32" i="16"/>
  <c r="I72" i="6" s="1"/>
  <c r="D32" i="16"/>
  <c r="I22" i="6" s="1"/>
  <c r="N14" i="16"/>
  <c r="I130" i="4" s="1"/>
  <c r="M60" i="16"/>
  <c r="H75" i="7" s="1"/>
  <c r="Y93" i="7" s="1"/>
  <c r="L60" i="16"/>
  <c r="H66" i="7" s="1"/>
  <c r="H93" i="7" s="1"/>
  <c r="E60" i="16"/>
  <c r="H23" i="7" s="1"/>
  <c r="AP33" i="7" s="1"/>
  <c r="D60" i="16"/>
  <c r="H14" i="7" s="1"/>
  <c r="Y33" i="7" s="1"/>
  <c r="C60" i="16"/>
  <c r="H5" i="7" s="1"/>
  <c r="H33" i="7" s="1"/>
  <c r="AQ71" i="16"/>
  <c r="I223" i="8" s="1"/>
  <c r="AO71" i="16"/>
  <c r="I241" i="8" s="1"/>
  <c r="AJ71" i="16"/>
  <c r="H241" i="8" s="1"/>
  <c r="P50" i="16"/>
  <c r="I163" i="6" s="1"/>
  <c r="AG71" i="16"/>
  <c r="I163" i="8" s="1"/>
  <c r="AB71" i="16"/>
  <c r="H163" i="8" s="1"/>
  <c r="AF71" i="16"/>
  <c r="I154" i="8" s="1"/>
  <c r="AA71" i="16"/>
  <c r="H154" i="8" s="1"/>
  <c r="L50" i="16"/>
  <c r="I113" i="6" s="1"/>
  <c r="U71" i="16"/>
  <c r="I84" i="8" s="1"/>
  <c r="J71" i="16"/>
  <c r="I14" i="8" s="1"/>
  <c r="E71" i="16"/>
  <c r="H14" i="8" s="1"/>
  <c r="I71" i="16"/>
  <c r="I5" i="8" s="1"/>
  <c r="I41" i="8" s="1"/>
  <c r="H50" i="16"/>
  <c r="I63" i="6" s="1"/>
  <c r="D50" i="16"/>
  <c r="I13" i="6" s="1"/>
  <c r="Q71" i="16" l="1"/>
  <c r="H93" i="8" s="1"/>
  <c r="V71" i="16"/>
  <c r="I93" i="8" s="1"/>
  <c r="I60" i="16"/>
  <c r="I23" i="7" s="1"/>
  <c r="AQ33" i="7" s="1"/>
  <c r="G60" i="16"/>
  <c r="I5" i="7" s="1"/>
  <c r="I33" i="7" s="1"/>
  <c r="H60" i="16"/>
  <c r="I14" i="7" s="1"/>
  <c r="Z33" i="7" s="1"/>
  <c r="P60" i="16"/>
  <c r="I66" i="7" s="1"/>
  <c r="I93" i="7" s="1"/>
  <c r="Q60" i="16"/>
  <c r="I75" i="7" s="1"/>
  <c r="Z93" i="7" s="1"/>
  <c r="U60" i="16"/>
  <c r="H126" i="7" s="1"/>
  <c r="H153" i="7" s="1"/>
  <c r="V60" i="16"/>
  <c r="H135" i="7" s="1"/>
  <c r="Y153" i="7" s="1"/>
  <c r="C41" i="16"/>
  <c r="H4" i="6" s="1"/>
  <c r="T71" i="16"/>
  <c r="I75" i="8" s="1"/>
  <c r="I111" i="8" s="1"/>
  <c r="AE71" i="16"/>
  <c r="I145" i="8" s="1"/>
  <c r="I181" i="8" s="1"/>
  <c r="AP71" i="16"/>
  <c r="I214" i="8" s="1"/>
  <c r="P71" i="16"/>
  <c r="H84" i="8" s="1"/>
  <c r="K71" i="16"/>
  <c r="I23" i="8" s="1"/>
  <c r="AM71" i="16"/>
  <c r="H232" i="8" s="1"/>
  <c r="N60" i="16"/>
  <c r="H84" i="7" s="1"/>
  <c r="AP93" i="7" s="1"/>
  <c r="Y60" i="16"/>
  <c r="I126" i="7" s="1"/>
  <c r="I153" i="7" s="1"/>
  <c r="Z60" i="16"/>
  <c r="I135" i="7" s="1"/>
  <c r="Z153" i="7" s="1"/>
  <c r="W60" i="16"/>
  <c r="H144" i="7" s="1"/>
  <c r="AP153" i="7" s="1"/>
  <c r="G41" i="16"/>
  <c r="H54" i="6" s="1"/>
  <c r="F71" i="16"/>
  <c r="H23" i="8" s="1"/>
  <c r="D71" i="16"/>
  <c r="H5" i="8" s="1"/>
  <c r="H41" i="8" s="1"/>
  <c r="O71" i="16"/>
  <c r="H75" i="8" s="1"/>
  <c r="H111" i="8" s="1"/>
  <c r="Z71" i="16"/>
  <c r="H145" i="8" s="1"/>
  <c r="H181" i="8" s="1"/>
  <c r="K41" i="16"/>
  <c r="H104" i="6" s="1"/>
  <c r="AK71" i="16"/>
  <c r="H214" i="8" s="1"/>
  <c r="AL71" i="16"/>
  <c r="H223" i="8" s="1"/>
  <c r="AR71" i="16"/>
  <c r="I232" i="8" s="1"/>
  <c r="R60" i="16"/>
  <c r="I84" i="7" s="1"/>
  <c r="AQ93" i="7" s="1"/>
  <c r="AA60" i="16"/>
  <c r="I144" i="7" s="1"/>
  <c r="AQ153" i="7" s="1"/>
  <c r="M14" i="16"/>
  <c r="I121" i="4" s="1"/>
  <c r="P149" i="4" s="1"/>
  <c r="K14" i="16"/>
  <c r="I13" i="4" s="1"/>
  <c r="F14" i="16"/>
  <c r="H121" i="4" s="1"/>
  <c r="N149" i="4" s="1"/>
  <c r="D14" i="16"/>
  <c r="H13" i="4" s="1"/>
  <c r="G14" i="16" l="1"/>
  <c r="H130" i="4" s="1"/>
  <c r="C50" i="16"/>
  <c r="H13" i="6" s="1"/>
  <c r="J14" i="16"/>
  <c r="I4" i="4" s="1"/>
  <c r="H5" i="16"/>
  <c r="D23" i="16"/>
  <c r="I4" i="5" s="1"/>
  <c r="G5" i="16"/>
  <c r="H23" i="16"/>
  <c r="I13" i="5" s="1"/>
  <c r="L23" i="16"/>
  <c r="I22" i="5" s="1"/>
  <c r="I5" i="16"/>
  <c r="C14" i="16"/>
  <c r="H4" i="4" s="1"/>
  <c r="C23" i="16"/>
  <c r="H4" i="5" s="1"/>
  <c r="K23" i="16"/>
  <c r="H22" i="5" s="1"/>
  <c r="G23" i="16"/>
  <c r="H13" i="5" s="1"/>
  <c r="C5" i="16"/>
  <c r="D5" i="16"/>
  <c r="E5" i="16"/>
  <c r="O41" i="16"/>
  <c r="H154" i="6" s="1"/>
  <c r="P41" i="16"/>
  <c r="I154" i="6" s="1"/>
  <c r="G50" i="16"/>
  <c r="H63" i="6" s="1"/>
  <c r="K50" i="16"/>
  <c r="H113" i="6" s="1"/>
  <c r="H41" i="16"/>
  <c r="I54" i="6" s="1"/>
  <c r="D41" i="16"/>
  <c r="I4" i="6" s="1"/>
  <c r="L41" i="16"/>
  <c r="I104" i="6" s="1"/>
  <c r="O50" i="16"/>
  <c r="H163" i="6" s="1"/>
  <c r="C29" i="4" l="1"/>
  <c r="D29" i="4" s="1"/>
  <c r="C28" i="4"/>
  <c r="D28" i="4" s="1"/>
</calcChain>
</file>

<file path=xl/comments1.xml><?xml version="1.0" encoding="utf-8"?>
<comments xmlns="http://schemas.openxmlformats.org/spreadsheetml/2006/main">
  <authors>
    <author>Autor</author>
  </authors>
  <commentList>
    <comment ref="I56" authorId="0" shapeId="0">
      <text>
        <r>
          <rPr>
            <b/>
            <sz val="9"/>
            <color indexed="81"/>
            <rFont val="Segoe UI"/>
            <family val="2"/>
          </rPr>
          <t>Autor:</t>
        </r>
        <r>
          <rPr>
            <sz val="9"/>
            <color indexed="81"/>
            <rFont val="Segoe UI"/>
            <family val="2"/>
          </rPr>
          <t xml:space="preserve">
only non-group!</t>
        </r>
      </text>
    </comment>
    <comment ref="R56" authorId="0" shapeId="0">
      <text>
        <r>
          <rPr>
            <b/>
            <sz val="9"/>
            <color indexed="81"/>
            <rFont val="Segoe UI"/>
            <family val="2"/>
          </rPr>
          <t>Autor:</t>
        </r>
        <r>
          <rPr>
            <sz val="9"/>
            <color indexed="81"/>
            <rFont val="Segoe UI"/>
            <family val="2"/>
          </rPr>
          <t xml:space="preserve">
only non-group!
</t>
        </r>
      </text>
    </comment>
    <comment ref="AA56" authorId="0" shapeId="0">
      <text>
        <r>
          <rPr>
            <b/>
            <sz val="9"/>
            <color indexed="81"/>
            <rFont val="Segoe UI"/>
            <family val="2"/>
          </rPr>
          <t>Autor:</t>
        </r>
        <r>
          <rPr>
            <sz val="9"/>
            <color indexed="81"/>
            <rFont val="Segoe UI"/>
            <family val="2"/>
          </rPr>
          <t xml:space="preserve">
only non-group!</t>
        </r>
      </text>
    </comment>
  </commentList>
</comments>
</file>

<file path=xl/sharedStrings.xml><?xml version="1.0" encoding="utf-8"?>
<sst xmlns="http://schemas.openxmlformats.org/spreadsheetml/2006/main" count="3187" uniqueCount="306">
  <si>
    <r>
      <t xml:space="preserve">Average domestic unit / subscriber / month
</t>
    </r>
    <r>
      <rPr>
        <b/>
        <sz val="12"/>
        <color theme="8"/>
        <rFont val="Calibri"/>
        <family val="2"/>
        <scheme val="minor"/>
      </rPr>
      <t>Fig. 5-7</t>
    </r>
  </si>
  <si>
    <t>Average number of domestic minutes (actual minutes) / subscriber (total number of subscribers) / month</t>
  </si>
  <si>
    <t>Average number of domestic SMS / subscriber (total number of subscribers) / month</t>
  </si>
  <si>
    <t>Average number of domestic GB / subscriber (total number of subscribers) / month</t>
  </si>
  <si>
    <t>Country</t>
  </si>
  <si>
    <t>Q4 2018</t>
  </si>
  <si>
    <t>Q1 2019</t>
  </si>
  <si>
    <r>
      <t xml:space="preserve">Average WB roaming unit / subscriber / month
</t>
    </r>
    <r>
      <rPr>
        <b/>
        <sz val="12"/>
        <color theme="8"/>
        <rFont val="Calibri"/>
        <family val="2"/>
        <scheme val="minor"/>
      </rPr>
      <t>Fig. 8-11</t>
    </r>
  </si>
  <si>
    <t>Average number of roaming minutes (calls made, WB) / subscriber (WB) / month</t>
  </si>
  <si>
    <t>Average number of roaming minutes (calls received, WB) / subscriber (WB) / month</t>
  </si>
  <si>
    <t>Average number of roaming SMS (WB) / subscriber (WB) / month</t>
  </si>
  <si>
    <t>Average number of roaming GB (WB) / subscriber (WB) / month</t>
  </si>
  <si>
    <r>
      <t xml:space="preserve">Average EEA roaming unit / subscriber / month
</t>
    </r>
    <r>
      <rPr>
        <b/>
        <sz val="12"/>
        <color theme="8"/>
        <rFont val="Calibri"/>
        <family val="2"/>
        <scheme val="minor"/>
      </rPr>
      <t>Fig. 8-11</t>
    </r>
  </si>
  <si>
    <t>Average number of roaming minutes (calls made, EEA) / subscriber (EEA) / month</t>
  </si>
  <si>
    <t>Average number of roaming minutes (calls received, EEA) / subscriber (EEA) / month</t>
  </si>
  <si>
    <t>Average number of roaming SMS (EEA) / subscriber (EEA) / month</t>
  </si>
  <si>
    <t>Average number of roaming GB (EEA) / subscriber (EEA) / month</t>
  </si>
  <si>
    <r>
      <t xml:space="preserve">Retail revenues per unit
</t>
    </r>
    <r>
      <rPr>
        <b/>
        <sz val="12"/>
        <color theme="8"/>
        <rFont val="Calibri"/>
        <family val="2"/>
        <scheme val="minor"/>
      </rPr>
      <t>Fig. 15-18</t>
    </r>
  </si>
  <si>
    <t>Retail revenues per minute - calls made</t>
  </si>
  <si>
    <t>Retail revenues per minute - calls received</t>
  </si>
  <si>
    <t>Retail revenues per SMS</t>
  </si>
  <si>
    <t>Retail roaming revenues per GB</t>
  </si>
  <si>
    <t>Quarter</t>
  </si>
  <si>
    <t xml:space="preserve">WB </t>
  </si>
  <si>
    <t xml:space="preserve">EEA </t>
  </si>
  <si>
    <t xml:space="preserve">ROW </t>
  </si>
  <si>
    <t xml:space="preserve">WB  </t>
  </si>
  <si>
    <t xml:space="preserve">EEA  </t>
  </si>
  <si>
    <t xml:space="preserve">ROW  </t>
  </si>
  <si>
    <r>
      <t xml:space="preserve">Wholesale revenues per unit
</t>
    </r>
    <r>
      <rPr>
        <b/>
        <sz val="12"/>
        <color theme="8"/>
        <rFont val="Calibri"/>
        <family val="2"/>
        <scheme val="minor"/>
      </rPr>
      <t>Fig. 12-14</t>
    </r>
  </si>
  <si>
    <t>Wholesale revenues per minute</t>
  </si>
  <si>
    <t>Wholesale revenues per SMS</t>
  </si>
  <si>
    <t>Wholesale roaming revenues per GB</t>
  </si>
  <si>
    <t>WB (group and non-group)</t>
  </si>
  <si>
    <t>EEA (group and non-group)</t>
  </si>
  <si>
    <t>ROW (group and non-group)</t>
  </si>
  <si>
    <r>
      <t xml:space="preserve">monthly ARRPU domestic
</t>
    </r>
    <r>
      <rPr>
        <b/>
        <sz val="12"/>
        <color theme="8"/>
        <rFont val="Calibri"/>
        <family val="2"/>
        <scheme val="minor"/>
      </rPr>
      <t>Fig. 1</t>
    </r>
  </si>
  <si>
    <t>Average monthly retail revenue per subscriber</t>
  </si>
  <si>
    <t>Total average domestic revenue (voice+SMS+data) per subscribers per month</t>
  </si>
  <si>
    <t>Voice domestic revenue</t>
  </si>
  <si>
    <t>SMS domestic revenue</t>
  </si>
  <si>
    <t>Data domestic revenue</t>
  </si>
  <si>
    <r>
      <t xml:space="preserve">Subscribers (total / roaming / WB / EEA)
</t>
    </r>
    <r>
      <rPr>
        <b/>
        <sz val="12"/>
        <color theme="8"/>
        <rFont val="Calibri"/>
        <family val="2"/>
        <scheme val="minor"/>
      </rPr>
      <t>Fig. 2-4</t>
    </r>
  </si>
  <si>
    <t>Total number of subscribers</t>
  </si>
  <si>
    <t>Number of enabled roaming subscribers</t>
  </si>
  <si>
    <t>Number of enabled roaming subscribers in WB</t>
  </si>
  <si>
    <t>Number of enabled roaming subscribers in EEA</t>
  </si>
  <si>
    <t>Number of RLAH+ enabled roaming subscribers in WB</t>
  </si>
  <si>
    <t>Average number of roaming minutes (calls received, WB RLAH+) / subscriber (WB RLAH+) / month</t>
  </si>
  <si>
    <t>Average number of roaming minutes (calls made, WB RLAH+) / subscriber (WB RLAH+) / month</t>
  </si>
  <si>
    <t>Average number of roaming SMS (WB RLAH+) / subscriber (WB RLAH+) / month</t>
  </si>
  <si>
    <t>Average number of roaming GB (WB RLAH+) / subscriber (WB RLAH+) / month</t>
  </si>
  <si>
    <t>WB RLAH+</t>
  </si>
  <si>
    <t>WB</t>
  </si>
  <si>
    <t>Q2 2019</t>
  </si>
  <si>
    <t>Q3 2019</t>
  </si>
  <si>
    <t xml:space="preserve"> </t>
  </si>
  <si>
    <t xml:space="preserve">  </t>
  </si>
  <si>
    <t>Variables used (questionnaire)</t>
  </si>
  <si>
    <t>Full question (questionnaire)</t>
  </si>
  <si>
    <r>
      <t xml:space="preserve">General note: the </t>
    </r>
    <r>
      <rPr>
        <sz val="11"/>
        <color theme="3"/>
        <rFont val="Calibri"/>
        <family val="2"/>
        <scheme val="minor"/>
      </rPr>
      <t>variables listed in column C</t>
    </r>
    <r>
      <rPr>
        <sz val="11"/>
        <color theme="1"/>
        <rFont val="Calibri"/>
        <family val="2"/>
        <scheme val="minor"/>
      </rPr>
      <t xml:space="preserve"> correspond to the numbers used in the </t>
    </r>
    <r>
      <rPr>
        <sz val="11"/>
        <color theme="3"/>
        <rFont val="Calibri"/>
        <family val="2"/>
        <scheme val="minor"/>
      </rPr>
      <t>questionnaire for the NRAs and operators</t>
    </r>
    <r>
      <rPr>
        <sz val="11"/>
        <color theme="1"/>
        <rFont val="Calibri"/>
        <family val="2"/>
        <scheme val="minor"/>
      </rPr>
      <t>.</t>
    </r>
  </si>
  <si>
    <t>Domestic average retail mobile revenue (voice+SMS+data) per total number of subscribers per month</t>
  </si>
  <si>
    <t>1.2.4, 1.2.5, 1.2.6
1.1.1</t>
  </si>
  <si>
    <t>Domestic retail voice revenues (in Euro - for exchange rate see definitions), Domestic retail SMS revenues (in Euro - for exchange rate see definitions), Domestic retail revenues from data services (in Euro - for exchange rate see definitions)
Total number of subscribers (prepaid+postpaid)</t>
  </si>
  <si>
    <t xml:space="preserve">Share of total number of subscribers with roaming enabled </t>
  </si>
  <si>
    <t>1.1.1
1.1.2</t>
  </si>
  <si>
    <t>Total number of subscribers (prepaid+postpaid)
Number of 'enabled' roaming subscribers (prepaid+postpaid)</t>
  </si>
  <si>
    <t>Domestic voice minutes: average number of domestic minutes (actual minutes) per total number of subscribers per month</t>
  </si>
  <si>
    <t>1.2.1
1.1.1</t>
  </si>
  <si>
    <t>Number of domestic retail Minutes (actual minutes)
Total number of subscribers (prepaid+postpaid)</t>
  </si>
  <si>
    <t>Domestic SMS: average number of domestic SMS per total number of subscribers per month</t>
  </si>
  <si>
    <t>1.2.2
1.1.1</t>
  </si>
  <si>
    <t>Number of domestic retail SMS messages
Total number of subscribers (prepaid+postpaid)</t>
  </si>
  <si>
    <t>Domestic data: average consumption of domestic data (GB) per total number of subscribers per month</t>
  </si>
  <si>
    <t>1.2.3
1.1.1</t>
  </si>
  <si>
    <t>Domestic retail data volumes in GB
Total number of subscribers (prepaid+postpaid)</t>
  </si>
  <si>
    <t xml:space="preserve">2.1.1
1.1.4
2.1.3
1.1.3
2.1.5
1.1.4
</t>
  </si>
  <si>
    <t>in Eurocent</t>
  </si>
  <si>
    <t>Number of subscribers with roaming enabled</t>
  </si>
  <si>
    <t>Domestic-only subscribers</t>
  </si>
  <si>
    <t>Bosnia</t>
  </si>
  <si>
    <t>Albania</t>
  </si>
  <si>
    <t>Kosovo*</t>
  </si>
  <si>
    <t>Montenegro</t>
  </si>
  <si>
    <t>Serbia</t>
  </si>
  <si>
    <t>Average number of roaming minutes (calls made, WB RLAH+ and alternative) / subscriber (WB) / month</t>
  </si>
  <si>
    <r>
      <t xml:space="preserve">Average WB RLAH+ roaming unit / RLAH+ subscriber in WB / month
</t>
    </r>
    <r>
      <rPr>
        <b/>
        <sz val="12"/>
        <color theme="8"/>
        <rFont val="Calibri"/>
        <family val="2"/>
        <scheme val="minor"/>
      </rPr>
      <t>Fig. 8-11</t>
    </r>
  </si>
  <si>
    <r>
      <t xml:space="preserve">Average WB roaming unit (RLAH+ and alternative)/ subscriber in WB / month
</t>
    </r>
    <r>
      <rPr>
        <b/>
        <sz val="12"/>
        <color theme="8"/>
        <rFont val="Calibri"/>
        <family val="2"/>
        <scheme val="minor"/>
      </rPr>
      <t>Fig. 8-11</t>
    </r>
  </si>
  <si>
    <r>
      <t xml:space="preserve">Average EEA roaming unit / subscriber in EEA / month
</t>
    </r>
    <r>
      <rPr>
        <b/>
        <sz val="12"/>
        <color theme="8"/>
        <rFont val="Calibri"/>
        <family val="2"/>
        <scheme val="minor"/>
      </rPr>
      <t>Fig. 8-11</t>
    </r>
  </si>
  <si>
    <t>WB alternative</t>
  </si>
  <si>
    <t>Average WB roaming unit (RLAH+ and alternative)/ subscriber in WB / month</t>
  </si>
  <si>
    <t>WB  alternative</t>
  </si>
  <si>
    <t>Roaming voice services, calls made (actual minutes): average number of roaming minutes within the WB region (from alternative and RLAH+ tariffs) per number of subscribers roaming at least once in the concerned quarter and region per month</t>
  </si>
  <si>
    <t xml:space="preserve">WB Roaming minutes (actual minutes) from RLAH+ tariffs - calls made
Number of RLAH+ subscribers that were roaming at least once in the concerned quarter in the WB region
WB Roaming minutes (actual minutes) from alternative tariffs - calls made
Number of subscribers that were roaming at least once in the concerned quarter in the WB region (prepaid+postpaid)
</t>
  </si>
  <si>
    <t>EEA Roaming minutes (actual minutes) - calls received
Number of subscribers that were roaming at least once in the concerned quarter in the EEA (prepaid+postpaid)</t>
  </si>
  <si>
    <t xml:space="preserve">2.1.5
1.1.4
</t>
  </si>
  <si>
    <t>WB Roaming minutes (actual minutes) from RLAH+ tariffs - calls received
Number of RLAH+ subscribers that were roaming at least once in the concerned quarter in the WB region</t>
  </si>
  <si>
    <t xml:space="preserve">2.1.1
1.1.4
</t>
  </si>
  <si>
    <t>WB Roaming minutes (actual minutes) from RLAH+ tariffs - calls made
Number of RLAH+ subscribers that were roaming at least once in the concerned quarter in the WB region</t>
  </si>
  <si>
    <t>EEA Roaming minutes (actual minutes) - calls made
Number of subscribers that were roaming at least once in the concerned quarter in the EEA (prepaid+postpaid)</t>
  </si>
  <si>
    <t xml:space="preserve">2.1.1
1.1.4
2.1.3
1.1.3
</t>
  </si>
  <si>
    <t>WB Roaming minutes (actual minutes) from RLAH+ tariffs - calls received
Number of RLAH+ subscribers that were roaming at least once in the concerned quarter in the WB region
WB Roaming minutes (actual minutes) - calls received
Number of subscribers that were roaming at least once in the concerned quarter in the WB region (prepaid+postpaid)</t>
  </si>
  <si>
    <t>Roaming voice services, calls made (actual minutes): average number of roaming minutes within the WB region from RLAH+ tariffs per number of RLAH+ subscribers roaming at least once in the concerned quarter and region per month</t>
  </si>
  <si>
    <t>Roaming voice services, calls made (actual minutes): average number of roaming minutes within the EEA region per number of subscribers roaming at least once in the concerned quarter and region per month</t>
  </si>
  <si>
    <t>Roaming voice services, calls received (actual minutes): average number of roaming minutes within the WB region (from alternative and RLAH+ tariffs) per number of subscribers roaming at least once in the concerned quarter and region per month</t>
  </si>
  <si>
    <t>Roaming voice services, calls received (actual minutes): average number of roaming minutes within the WB region from RLAH+ tariffs per number of RLAH+ subscribers roaming at least once in the concerned quarter and region per month</t>
  </si>
  <si>
    <t>Roaming voice services, calls received (actual minutes): average number of roaming minutes within the EEA region per number of subscribers roaming at least once in the concerned quarter and region per month</t>
  </si>
  <si>
    <t xml:space="preserve">2.1.5
1.1.5
</t>
  </si>
  <si>
    <t xml:space="preserve">Roaming SMS services: average number of roaming SMS (from alternative and RLAH+ tariffs) per number of subscribers roaming at least once in the concerned quarter and region per month </t>
  </si>
  <si>
    <t xml:space="preserve">2.2.1
1.1.4
2.2.2
1.1.3
</t>
  </si>
  <si>
    <t>WB Roaming SMS messages from RLAH+ tariffs
Number of RLAH+ subscribers that were roaming at least once in the concerned quarter in the WB region
WB Roaming SMS messages from alternative tariffs
Number of subscribers that were roaming at least once in the concerned quarter in the WB region (prepaid+postpaid)</t>
  </si>
  <si>
    <t>Roaming SMS services: average number of roaming SMS from RLAH+ tariffs per number of RLAH+ subscribers roaming at least once in the concerned quarter and region per month</t>
  </si>
  <si>
    <t xml:space="preserve">2.2.1
1.1.4
</t>
  </si>
  <si>
    <t>WB Roaming SMS messages from RLAH+ tariffs
Number of RLAH+ subscribers that were roaming at least once in the concerned quarter in the WB region</t>
  </si>
  <si>
    <t>Roaming SMS services: average number of roaming SMS within the EEA region per number of subscribers roaming at least once in the concerned quarter and region per month</t>
  </si>
  <si>
    <t>EEA Roaming SMS messages
Number of subscribers that were roaming at least once in the concerned quarter in the EEA (prepaid+postpaid)</t>
  </si>
  <si>
    <t xml:space="preserve">Roaming data services: average data roaming consumption in GB (from alternative and RLAH+ tariffs) per number of subscribers roaming at least once in the concerned quarter and region per month </t>
  </si>
  <si>
    <t xml:space="preserve">Roaming data services: average data roaming consumption in GB within the EEA region per number of subscribers roaming at least once in the concerned quarter and region per month </t>
  </si>
  <si>
    <t xml:space="preserve">2.3.1
1.1.4
2.3.2
1.1.3
</t>
  </si>
  <si>
    <t>WB Roaming data volume from RLAH+ tariffs
Number of RLAH+ subscribers that were roaming at least once in the concerned quarter in the WB region
WB Roaming data volume from alternative tariffs
Number of subscribers that were roaming at least once in the concerned quarter in the WB region (prepaid+postpaid)</t>
  </si>
  <si>
    <t xml:space="preserve">Roaming data services: average data roaming consumption in GB from RLAH+ tariffs per number of RLAH+ subscribers roaming at least once in the concerned quarter and region per month </t>
  </si>
  <si>
    <t>EEA Roaming data volume
Number of subscribers that were roaming at least once in the concerned quarter in the EEA (prepaid+postpaid)</t>
  </si>
  <si>
    <t>Average retail roaming revenues per minute, calls made (actual minutes), in Euro (within EEA countries)</t>
  </si>
  <si>
    <t>2.4.3
2.1.5</t>
  </si>
  <si>
    <t>EEA Roaming voice revenues - calls received
EEA Roaming minutes (actual minutes) - calls received</t>
  </si>
  <si>
    <t>Average retail roaming revenues per minute, calls made (actual minutes), in Euro (within RoW countries)</t>
  </si>
  <si>
    <t>2.4.4
2.1.7</t>
  </si>
  <si>
    <t>Rest of World Roaming voice revenues - calls received
Rest of World Roaming minutes (actual minutes) - calls received</t>
  </si>
  <si>
    <t>Average retail roaming revenues per minute, calls received (actual minutes), in Euro (within EEA countries)</t>
  </si>
  <si>
    <t>Average retail roaming revenues per minute, calls received (actual minutes), in Euro (within RoW countries)</t>
  </si>
  <si>
    <t>Average retail roaming revenues per SMS, in Euro (within EEA countries)</t>
  </si>
  <si>
    <t>2.5.3
2.2.3</t>
  </si>
  <si>
    <t>EEA Roaming SMS revenues
EEA Roaming SMS messages</t>
  </si>
  <si>
    <t>2.5.4
2.2.4</t>
  </si>
  <si>
    <t>Rest of World Roaming SMS revenues
Rest of World Roaming SMS messages</t>
  </si>
  <si>
    <t>Average retail roaming revenues per SMS, in Euro (within RoW countries)</t>
  </si>
  <si>
    <t>Average retail roaming revenues per GB, in Euro (within EEA countries)</t>
  </si>
  <si>
    <t>2.6.3
2.3.3</t>
  </si>
  <si>
    <t>EEA Roaming data revenues
EEA Roaming data volume</t>
  </si>
  <si>
    <t>2.6.4
2.3.4</t>
  </si>
  <si>
    <t>Rest of World Roaming data revenues
Rest of World Roaming data volume</t>
  </si>
  <si>
    <t>Average retail roaming revenues per GB, in Euro (within RoW countries)</t>
  </si>
  <si>
    <t>Figure (in BMK)</t>
  </si>
  <si>
    <t>Name (in BMK)</t>
  </si>
  <si>
    <t>Rest of World Wholesale Roaming data volumes revenues
Rest of World Wholesale Roaming data volumes</t>
  </si>
  <si>
    <t xml:space="preserve">
3.2.9
3.1.9</t>
  </si>
  <si>
    <t>Wholesale data roaming services: wholesale revenues per GB in Euro (from RoW countries)</t>
  </si>
  <si>
    <t xml:space="preserve">2.3.3
1.1.5
</t>
  </si>
  <si>
    <t xml:space="preserve">2.2.3
1.1.4
</t>
  </si>
  <si>
    <t>values calculated by AKEP, update references for next quarter!</t>
  </si>
  <si>
    <t>Number of enabled roaming subscribers in WB2</t>
  </si>
  <si>
    <t>North Macedonia</t>
  </si>
  <si>
    <t>-</t>
  </si>
  <si>
    <t>Q4 2019</t>
  </si>
  <si>
    <t>Q1 2020</t>
  </si>
  <si>
    <t>Wholesale data roaming services: wholesale revenues per GB in Euro from EEA countries</t>
  </si>
  <si>
    <t>Wholesale data roaming services: wholesale revenues per GB in Euro within WB region</t>
  </si>
  <si>
    <t>3.2.8
3.1.8</t>
  </si>
  <si>
    <t>3.2.7
3.1.7</t>
  </si>
  <si>
    <t>WB Wholesale roaming data volumes revenues (group and non-group)
WB Wholesale roaming data volumes (group and non-group)</t>
  </si>
  <si>
    <t>EEA Wholesale roaming data volumes revenues (group and non-group)
EEA Wholesale roaming data volumes (group and non-group)</t>
  </si>
  <si>
    <t>Rest of World Wholesale Roaming SMS revenues (group and non-group)
Rest of World Wholesale Roaming SMS (group and non-group)</t>
  </si>
  <si>
    <t>3.2.6
3.1.6</t>
  </si>
  <si>
    <t>EEA Wholesale roaming SMS revenues (group and non-group)
EEA Wholesale roaming SMS (group and non-group)</t>
  </si>
  <si>
    <t>WB Wholesale roaming SMS revenues (group and non-group)
WB Wholesale roaming SMS (group and non-group)</t>
  </si>
  <si>
    <t>3.2.4
3.1.4</t>
  </si>
  <si>
    <t>3.2.5
3.1.5</t>
  </si>
  <si>
    <t>Rest of World Wholesale voice revenues (group and non-group)
Rest of World Wholesale Roaming Minutes (group and non-group)</t>
  </si>
  <si>
    <t>3.2.3
3.1.3</t>
  </si>
  <si>
    <t>3.2.2
3.1.2</t>
  </si>
  <si>
    <t>EEA Wholesale roaming voice revenues (group and non-group)
EEA Wholesale roaming minutes (group and non-group)</t>
  </si>
  <si>
    <t>3.2.1
3.1.1</t>
  </si>
  <si>
    <t>WB Wholesale roaming voice revenues (group and non-group)
WB Wholesale roaming minutes (group and non-group)</t>
  </si>
  <si>
    <t>Average Wholesale voice roaming services: wholesale revenues per minute (group and non-group) in Euro within WB region</t>
  </si>
  <si>
    <t xml:space="preserve">Average Wholesale voice roaming services: wholesale revenues per minute (group and non-group) in Euro from EEA countries </t>
  </si>
  <si>
    <t>Average Wholesale voice roaming services: wholesale revenues per minute (group and non-group) in Euro from RoW countries</t>
  </si>
  <si>
    <t>Average Wholesale SMS roaming services: wholesale revenues per SMS (group and non-group) in Euro within WB region</t>
  </si>
  <si>
    <t xml:space="preserve">Average Wholesale SMS roaming services: wholesale revenues per SMS (group and non-group) in Euro from EEA countries </t>
  </si>
  <si>
    <t>Average Wholesale SMS roaming services: wholesale revenues per SMS (group and non-group) in Euro from RoW countries</t>
  </si>
  <si>
    <t>Average retail roaming revenues per minute, calls made (actual minutes), in Euro for WB RLAH+ tariffs</t>
  </si>
  <si>
    <t>Average retail roaming revenues per minute, calls made (actual minutes), in Euro for WB alternative tariffs</t>
  </si>
  <si>
    <t>2.4.2
2.1.3</t>
  </si>
  <si>
    <t>2.4.1
2.1.1</t>
  </si>
  <si>
    <t>WB Roaming voice revenues from RLAH+ tariffs - calls made
WB Roaming minutes (actual minutes) from RLAH+ tariffs- calls made</t>
  </si>
  <si>
    <t>Average retail roaming revenues per minute, calls received (actual minutes), in Euro for WB alternative</t>
  </si>
  <si>
    <t>Average retail roaming revenues per minute, calls received (actual minutes), in Euro for WB RLAH+ tariffs</t>
  </si>
  <si>
    <t>WB Roaming voice revenues from RLAH+ tariffs - calls received
WB Roaming minutes (actual minutes) from RLAH+ tariffs- calls received</t>
  </si>
  <si>
    <t>WB Roaming voice revenues from alternative tariffs
WB Roaming minutes (actual minutes) from alternative tariffs</t>
  </si>
  <si>
    <t>2.5.1
2.2.1</t>
  </si>
  <si>
    <t>WB Roaming SMS revenues from RLAH+ tariffs
WB Roaming SMS messages from RLAH+ tariffs</t>
  </si>
  <si>
    <t>WB Roaming SMS revenues from alternative tariffs
WB Roaming SMS messages from alternative tariffs</t>
  </si>
  <si>
    <t>2.5.2
2.2.2</t>
  </si>
  <si>
    <t>Average retail roaming revenues per SMS, in Euro for WB alternative tariffs)</t>
  </si>
  <si>
    <t>Average retail roaming revenues per SMS, in Euro for WB RLAH+ tariffs</t>
  </si>
  <si>
    <t>Average retail roaming revenues per GB, in Euro for WB RLAH+ tariffs</t>
  </si>
  <si>
    <t>Average retail roaming revenues per GB, in Euro for WB alternative tariffs</t>
  </si>
  <si>
    <t>2.6.1
2.3.1</t>
  </si>
  <si>
    <t>2.6.2
2.3.2</t>
  </si>
  <si>
    <t>WB Roaming data revenues from RLAH+ tariffs
WB Roaming data volume from RLAH+ tariffs</t>
  </si>
  <si>
    <t>WB Roaming data revenues from alternative tariffs
WB Roaming data volume from alternative tariffs</t>
  </si>
  <si>
    <t>corrected on 21.07.2020</t>
  </si>
  <si>
    <t>Q2 2020</t>
  </si>
  <si>
    <t>Q3 2020</t>
  </si>
  <si>
    <t>corrected on 25.01.2021</t>
  </si>
  <si>
    <t>Q4 2020</t>
  </si>
  <si>
    <t>Q1 2021</t>
  </si>
  <si>
    <t>.</t>
  </si>
  <si>
    <t>Total average domestic revenue (voice+SMS+data) per subscribers per month (Figure 1)</t>
  </si>
  <si>
    <t>Total number of subscribers (Figure 2)</t>
  </si>
  <si>
    <t>Average number of domestic minutes (actual minutes) / subscriber (total number of subscribers) / month (Figure 3)</t>
  </si>
  <si>
    <t>Average number of domestic SMS / subscriber (total number of subscribers) / month (Figure 4)</t>
  </si>
  <si>
    <t>Average number of domestic GB / subscriber (total number of subscribers) / month (Figure 5)</t>
  </si>
  <si>
    <t>Average number of roaming minutes (calls made, WB) / subscriber (WB) / month (Figure 6)</t>
  </si>
  <si>
    <t>Average number of roaming minutes (calls received, EEA) / subscriber (EEA) / month (Figure 11)</t>
  </si>
  <si>
    <t>Average number of roaming minutes (calls received, WB RLAH+) / subscriber (WB RLAH+) / month (Figure 10)</t>
  </si>
  <si>
    <t>Average number of roaming minutes (calls made, EEA) / subscriber (EEA) / month (Figure 8)</t>
  </si>
  <si>
    <t>Average number of roaming minutes (calls made, WB RLAH+) / subscriber (WB RLAH+) / month (Figure 7)</t>
  </si>
  <si>
    <t>Average number of roaming SMS (EEA) / subscriber (EEA) / month (Figure 14)</t>
  </si>
  <si>
    <t>Average number of roaming SMS (WB RLAH+) / subscriber (WB RLAH+) / month (Figure 13</t>
  </si>
  <si>
    <t>Average number of roaming GB (WB) / subscriber (WB) / month (Figure 15)</t>
  </si>
  <si>
    <t>Average number of roaming GB (WB RLAH+) / subscriber (WB RLAH+) / month (Figure 16)</t>
  </si>
  <si>
    <t>Average number of roaming GB (EEA) / subscriber (EEA) / month (Figure 17)</t>
  </si>
  <si>
    <t>Figure 18</t>
  </si>
  <si>
    <t>Figure 19</t>
  </si>
  <si>
    <t>EEA (Figure 20)</t>
  </si>
  <si>
    <t>ROW (Figure 21)</t>
  </si>
  <si>
    <t>Figure 22</t>
  </si>
  <si>
    <t>Figure 23</t>
  </si>
  <si>
    <t>EEA (Figure 24)</t>
  </si>
  <si>
    <t>ROW (Figure 25)</t>
  </si>
  <si>
    <t>Figure 26</t>
  </si>
  <si>
    <t>Figure 27</t>
  </si>
  <si>
    <t>EEA (Figure 28)</t>
  </si>
  <si>
    <t>ROW (Figure 29)</t>
  </si>
  <si>
    <t>WB alternative (Figure 30)</t>
  </si>
  <si>
    <t>EEA (Figure 32)</t>
  </si>
  <si>
    <t>ROW (Figure 33)</t>
  </si>
  <si>
    <t>Figure 34</t>
  </si>
  <si>
    <t>Figure 35</t>
  </si>
  <si>
    <t>Figure 36</t>
  </si>
  <si>
    <t>Figure 37</t>
  </si>
  <si>
    <t>Figure 38</t>
  </si>
  <si>
    <t>Figure 39</t>
  </si>
  <si>
    <t>Figure 40</t>
  </si>
  <si>
    <t>Figure 41</t>
  </si>
  <si>
    <t>Figure 42</t>
  </si>
  <si>
    <t>Q2 2021</t>
  </si>
  <si>
    <t>Q3 2021</t>
  </si>
  <si>
    <t>Figure 1</t>
  </si>
  <si>
    <t>Q4 2021</t>
  </si>
  <si>
    <t>Q1 2022</t>
  </si>
  <si>
    <t>Figure 2</t>
  </si>
  <si>
    <t>Number of RLAH enabled roaming subscribers in WB</t>
  </si>
  <si>
    <t>Figure 3</t>
  </si>
  <si>
    <t>Figure 4</t>
  </si>
  <si>
    <t>Figure 5</t>
  </si>
  <si>
    <t>Figure 7b</t>
  </si>
  <si>
    <t>Average number of roaming minutes (calls made, WB RLAH) / subscriber (WB RLAH) / month</t>
  </si>
  <si>
    <t>Figure 10b</t>
  </si>
  <si>
    <t>Average number of roaming minutes (calls received, WB RLAH) / subscriber (WB RLAH) / month</t>
  </si>
  <si>
    <t>Figure 13b</t>
  </si>
  <si>
    <t>Average number of roaming SMS (WB RLAH) / subscriber (WB RLAH) / month</t>
  </si>
  <si>
    <t>Figure 16b</t>
  </si>
  <si>
    <t>Average number of roaming GB (WB RLAH) / subscriber (WB RLAH) / month</t>
  </si>
  <si>
    <t>Figure 7</t>
  </si>
  <si>
    <t>Figure 10</t>
  </si>
  <si>
    <t>Figure 13</t>
  </si>
  <si>
    <t>Figure 16</t>
  </si>
  <si>
    <t>Figure 6</t>
  </si>
  <si>
    <t>Figure 9</t>
  </si>
  <si>
    <t>Figure 12</t>
  </si>
  <si>
    <t>Figure 15</t>
  </si>
  <si>
    <t>Figure 8</t>
  </si>
  <si>
    <t>Figure 11</t>
  </si>
  <si>
    <t>Figure 14</t>
  </si>
  <si>
    <t>Figure 17</t>
  </si>
  <si>
    <t>Figure 34 to 36</t>
  </si>
  <si>
    <t>Figures 37 to 39</t>
  </si>
  <si>
    <t>Figures 40 to 42</t>
  </si>
  <si>
    <t xml:space="preserve">
Figures 18 to 21</t>
  </si>
  <si>
    <t xml:space="preserve">
Figures 22 to 25</t>
  </si>
  <si>
    <t xml:space="preserve">
Figures 26 to 29</t>
  </si>
  <si>
    <t xml:space="preserve">
Figures 30 to 33</t>
  </si>
  <si>
    <t>WB RLAH</t>
  </si>
  <si>
    <t>=</t>
  </si>
  <si>
    <t>changed due to bundle data reporting</t>
  </si>
  <si>
    <t>Introduced manually from the questionnaire. AKEP has created a new category named "Bundle".</t>
  </si>
  <si>
    <t>Kosovo</t>
  </si>
  <si>
    <t>Figure 6B</t>
  </si>
  <si>
    <t>Average number of roaming minutes (calls made, WB RLAH and alternative) / subscriber (WB) / month</t>
  </si>
  <si>
    <t>Average number of roaming minutes (calls received, WB RLAH+ and RLAH) / subscriber (WB RLAH+ and RALH) / month (Figure 10B)</t>
  </si>
  <si>
    <t>Average number of roaming SMS (WB RLAH+ and RLAH) / subscriber (WB RLAH+ and RLAH) / month (Figure 13B)</t>
  </si>
  <si>
    <t>Average number of roaming GB (WB RLAH+) / subscriber (WB RLAH+) / month (Figure 16B)</t>
  </si>
  <si>
    <t>Figure 9B</t>
  </si>
  <si>
    <t>Figure 12B</t>
  </si>
  <si>
    <t>WB RLAH+ and RLAH</t>
  </si>
  <si>
    <t>WB RLAH+ and RLAH (Figure 31)</t>
  </si>
  <si>
    <t>Comments</t>
  </si>
  <si>
    <t>Q2 2022</t>
  </si>
  <si>
    <t>Q3 2022</t>
  </si>
  <si>
    <t>Q3 20222</t>
  </si>
  <si>
    <t>Average number of roaming minutes (calls made, WB RLAH+ and RLAH) / subscriber (WB RLAH) / month (Figure 7B)</t>
  </si>
  <si>
    <t>Average number of roaming minutes (calls made, WB RLAH) / subscriber (WB RLAH enabled) / month</t>
  </si>
  <si>
    <t>Average number of roaming minutes (calls received, WB) / subscriber (WB) / month (Figure 9B)</t>
  </si>
  <si>
    <t>Figure 9 - see 9B</t>
  </si>
  <si>
    <t>Average number of roaming SMS (WB) / subscriber (WB) / month (Figure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</si>
</sst>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000"/>
    <numFmt numFmtId="165" formatCode="#,##0.0000"/>
    <numFmt numFmtId="166" formatCode="#,##0.000"/>
    <numFmt numFmtId="167" formatCode="_-* #,##0_-;\-* #,##0_-;_-* &quot;-&quot;??_-;_-@_-"/>
    <numFmt numFmtId="168" formatCode="0.000"/>
  </numFmts>
  <fonts count="27"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2"/>
      <color theme="3"/>
      <name val="Calibri"/>
      <family val="2"/>
      <scheme val="minor"/>
    </font>
    <font>
      <b/>
      <sz val="12"/>
      <color theme="8"/>
      <name val="Calibri"/>
      <family val="2"/>
      <scheme val="minor"/>
    </font>
    <font>
      <b/>
      <sz val="11"/>
      <color rgb="FF0070C0"/>
      <name val="Calibri"/>
      <family val="2"/>
      <scheme val="minor"/>
    </font>
    <font>
      <b/>
      <sz val="10"/>
      <color rgb="FFFF0000"/>
      <name val="Arial"/>
      <family val="2"/>
    </font>
    <font>
      <sz val="10"/>
      <color theme="1"/>
      <name val="Arial"/>
      <family val="2"/>
    </font>
    <font>
      <b/>
      <sz val="9"/>
      <color indexed="81"/>
      <name val="Segoe UI"/>
      <family val="2"/>
    </font>
    <font>
      <sz val="9"/>
      <color indexed="81"/>
      <name val="Segoe UI"/>
      <family val="2"/>
    </font>
    <font>
      <b/>
      <sz val="11"/>
      <color theme="1"/>
      <name val="Calibri"/>
      <family val="2"/>
      <scheme val="minor"/>
    </font>
    <font>
      <b/>
      <sz val="14"/>
      <color theme="1"/>
      <name val="Calibri"/>
      <family val="2"/>
      <scheme val="minor"/>
    </font>
    <font>
      <sz val="11"/>
      <color theme="3"/>
      <name val="Calibri"/>
      <family val="2"/>
      <scheme val="minor"/>
    </font>
    <font>
      <sz val="11"/>
      <color theme="0"/>
      <name val="Calibri"/>
      <family val="2"/>
      <scheme val="minor"/>
    </font>
    <font>
      <sz val="11"/>
      <name val="Calibri"/>
      <family val="2"/>
      <scheme val="minor"/>
    </font>
    <font>
      <sz val="11"/>
      <color theme="1"/>
      <name val="Calibri"/>
      <family val="2"/>
      <scheme val="minor"/>
    </font>
    <font>
      <sz val="11"/>
      <color theme="1"/>
      <name val="Calibri"/>
      <family val="2"/>
    </font>
    <font>
      <b/>
      <sz val="11"/>
      <color theme="1"/>
      <name val="Calibri"/>
      <family val="2"/>
      <scheme val="minor"/>
    </font>
    <font>
      <b/>
      <sz val="11"/>
      <name val="Calibri"/>
      <family val="2"/>
      <scheme val="minor"/>
    </font>
    <font>
      <b/>
      <sz val="12"/>
      <color theme="5" tint="-0.249977111117893"/>
      <name val="Calibri"/>
      <family val="2"/>
      <scheme val="minor"/>
    </font>
    <font>
      <sz val="11"/>
      <color theme="8" tint="-0.249977111117893"/>
      <name val="Calibri"/>
      <family val="2"/>
      <scheme val="minor"/>
    </font>
    <font>
      <b/>
      <sz val="20"/>
      <color theme="1"/>
      <name val="Calibri"/>
      <family val="2"/>
      <scheme val="minor"/>
    </font>
    <font>
      <sz val="10"/>
      <name val="Tahoma"/>
      <family val="2"/>
    </font>
    <font>
      <sz val="10"/>
      <name val="Arial"/>
      <family val="2"/>
    </font>
    <font>
      <sz val="10"/>
      <name val="Tahoma"/>
      <family val="2"/>
      <charset val="161"/>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7030A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rgb="FFFFFF00"/>
        <bgColor rgb="FF000000"/>
      </patternFill>
    </fill>
    <fill>
      <patternFill patternType="solid">
        <fgColor theme="6" tint="0.79998168889431442"/>
        <bgColor indexed="64"/>
      </patternFill>
    </fill>
    <fill>
      <patternFill patternType="solid">
        <fgColor theme="8" tint="0.39997558519241921"/>
        <bgColor indexed="64"/>
      </patternFill>
    </fill>
  </fills>
  <borders count="43">
    <border>
      <left/>
      <right/>
      <top/>
      <bottom/>
      <diagonal/>
    </border>
    <border>
      <left/>
      <right/>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theme="1"/>
      </bottom>
      <diagonal/>
    </border>
    <border>
      <left/>
      <right style="thin">
        <color indexed="64"/>
      </right>
      <top style="thin">
        <color theme="1"/>
      </top>
      <bottom/>
      <diagonal/>
    </border>
    <border>
      <left/>
      <right style="thin">
        <color indexed="64"/>
      </right>
      <top style="thin">
        <color theme="1"/>
      </top>
      <bottom style="thin">
        <color theme="1"/>
      </bottom>
      <diagonal/>
    </border>
    <border>
      <left/>
      <right style="thin">
        <color indexed="64"/>
      </right>
      <top/>
      <bottom style="thin">
        <color theme="1"/>
      </bottom>
      <diagonal/>
    </border>
    <border>
      <left/>
      <right/>
      <top style="thin">
        <color theme="1"/>
      </top>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s>
  <cellStyleXfs count="8">
    <xf numFmtId="0" fontId="0" fillId="0" borderId="0"/>
    <xf numFmtId="43"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xf numFmtId="0" fontId="24" fillId="0" borderId="0"/>
    <xf numFmtId="43" fontId="24" fillId="0" borderId="0" applyFont="0" applyFill="0" applyBorder="0" applyAlignment="0" applyProtection="0"/>
    <xf numFmtId="0" fontId="25" fillId="0" borderId="0"/>
    <xf numFmtId="0" fontId="26" fillId="0" borderId="0"/>
  </cellStyleXfs>
  <cellXfs count="419">
    <xf numFmtId="0" fontId="0" fillId="0" borderId="0" xfId="0"/>
    <xf numFmtId="0" fontId="0" fillId="2" borderId="0" xfId="0" applyFill="1"/>
    <xf numFmtId="0" fontId="0" fillId="0" borderId="0" xfId="0" applyFill="1"/>
    <xf numFmtId="0" fontId="2" fillId="2" borderId="0" xfId="2" applyFill="1" applyBorder="1"/>
    <xf numFmtId="0" fontId="2" fillId="0" borderId="0" xfId="2" applyFill="1" applyBorder="1"/>
    <xf numFmtId="0" fontId="0" fillId="2" borderId="0" xfId="0" applyFill="1" applyBorder="1"/>
    <xf numFmtId="0" fontId="0" fillId="0" borderId="0" xfId="0" applyFill="1" applyBorder="1"/>
    <xf numFmtId="4" fontId="0" fillId="2" borderId="0" xfId="0" applyNumberFormat="1" applyFill="1" applyBorder="1"/>
    <xf numFmtId="164" fontId="0" fillId="2" borderId="0" xfId="0" applyNumberFormat="1" applyFill="1" applyBorder="1"/>
    <xf numFmtId="2" fontId="0" fillId="2" borderId="0" xfId="0" applyNumberFormat="1" applyFill="1" applyBorder="1"/>
    <xf numFmtId="0" fontId="0" fillId="3" borderId="0" xfId="0" applyFill="1"/>
    <xf numFmtId="0" fontId="2" fillId="3" borderId="0" xfId="2" applyFill="1" applyBorder="1"/>
    <xf numFmtId="0" fontId="0" fillId="3" borderId="0" xfId="0" applyFill="1" applyBorder="1"/>
    <xf numFmtId="165" fontId="0" fillId="3" borderId="0" xfId="0" applyNumberFormat="1" applyFill="1" applyBorder="1"/>
    <xf numFmtId="164" fontId="0" fillId="3" borderId="0" xfId="0" applyNumberFormat="1" applyFill="1" applyBorder="1"/>
    <xf numFmtId="165" fontId="0" fillId="2" borderId="0" xfId="0" applyNumberFormat="1" applyFill="1" applyBorder="1"/>
    <xf numFmtId="0" fontId="5" fillId="3" borderId="0" xfId="2" applyFont="1" applyFill="1" applyBorder="1" applyAlignment="1">
      <alignment vertical="center"/>
    </xf>
    <xf numFmtId="0" fontId="0" fillId="3" borderId="0" xfId="0" applyFill="1" applyBorder="1" applyAlignment="1">
      <alignment wrapText="1"/>
    </xf>
    <xf numFmtId="4" fontId="0" fillId="3" borderId="0" xfId="0" applyNumberFormat="1" applyFill="1" applyBorder="1"/>
    <xf numFmtId="166" fontId="0" fillId="2" borderId="0" xfId="0" applyNumberFormat="1" applyFill="1" applyBorder="1"/>
    <xf numFmtId="0" fontId="7" fillId="2" borderId="0" xfId="2" applyFont="1" applyFill="1" applyBorder="1" applyAlignment="1"/>
    <xf numFmtId="0" fontId="0" fillId="2" borderId="0" xfId="0" applyFill="1" applyBorder="1" applyAlignment="1">
      <alignment wrapText="1"/>
    </xf>
    <xf numFmtId="3" fontId="0" fillId="2" borderId="0" xfId="0" applyNumberFormat="1" applyFill="1" applyBorder="1"/>
    <xf numFmtId="0" fontId="7" fillId="3" borderId="0" xfId="2" applyFont="1" applyFill="1" applyBorder="1" applyAlignment="1"/>
    <xf numFmtId="166" fontId="0" fillId="3" borderId="0" xfId="0" applyNumberFormat="1" applyFill="1" applyBorder="1"/>
    <xf numFmtId="3" fontId="0" fillId="3" borderId="0" xfId="0" applyNumberFormat="1" applyFill="1" applyBorder="1"/>
    <xf numFmtId="0" fontId="2" fillId="2" borderId="0" xfId="2" applyFill="1" applyBorder="1" applyAlignment="1"/>
    <xf numFmtId="0" fontId="7" fillId="0" borderId="0" xfId="2" applyFont="1" applyFill="1" applyBorder="1" applyAlignment="1"/>
    <xf numFmtId="0" fontId="0" fillId="0" borderId="0" xfId="0" applyFill="1" applyBorder="1" applyAlignment="1">
      <alignment wrapText="1"/>
    </xf>
    <xf numFmtId="166" fontId="0" fillId="0" borderId="0" xfId="0" applyNumberFormat="1" applyFill="1" applyBorder="1"/>
    <xf numFmtId="3" fontId="0" fillId="0" borderId="0" xfId="0" applyNumberFormat="1" applyFill="1" applyBorder="1"/>
    <xf numFmtId="0" fontId="4" fillId="3" borderId="1" xfId="0" applyFont="1" applyFill="1" applyBorder="1"/>
    <xf numFmtId="0" fontId="4" fillId="3" borderId="1" xfId="0" applyFont="1" applyFill="1" applyBorder="1" applyAlignment="1">
      <alignment wrapText="1"/>
    </xf>
    <xf numFmtId="0" fontId="0" fillId="3" borderId="0" xfId="0" applyFont="1" applyFill="1" applyBorder="1"/>
    <xf numFmtId="167" fontId="0" fillId="3" borderId="0" xfId="1" applyNumberFormat="1" applyFont="1" applyFill="1"/>
    <xf numFmtId="0" fontId="5" fillId="0" borderId="0" xfId="2" applyFont="1" applyFill="1" applyAlignment="1">
      <alignment vertical="center"/>
    </xf>
    <xf numFmtId="0" fontId="0" fillId="4" borderId="0" xfId="0" applyFill="1"/>
    <xf numFmtId="0" fontId="5" fillId="4" borderId="0" xfId="2" applyFont="1" applyFill="1" applyBorder="1" applyAlignment="1">
      <alignment vertical="center"/>
    </xf>
    <xf numFmtId="0" fontId="0" fillId="4" borderId="0" xfId="0" applyFill="1" applyBorder="1"/>
    <xf numFmtId="0" fontId="5" fillId="4" borderId="0" xfId="2" applyFont="1" applyFill="1" applyAlignment="1">
      <alignment horizontal="center" vertical="center" wrapText="1"/>
    </xf>
    <xf numFmtId="0" fontId="0" fillId="4" borderId="0" xfId="0" applyFont="1" applyFill="1" applyBorder="1"/>
    <xf numFmtId="167" fontId="0" fillId="4" borderId="0" xfId="1" applyNumberFormat="1" applyFont="1" applyFill="1"/>
    <xf numFmtId="0" fontId="5" fillId="3" borderId="0" xfId="2" applyFont="1" applyFill="1" applyAlignment="1">
      <alignment vertical="center" wrapText="1"/>
    </xf>
    <xf numFmtId="0" fontId="5" fillId="4" borderId="0" xfId="2" applyFont="1" applyFill="1" applyAlignment="1">
      <alignment vertical="center"/>
    </xf>
    <xf numFmtId="166" fontId="0" fillId="4" borderId="0" xfId="0" applyNumberFormat="1" applyFill="1" applyBorder="1"/>
    <xf numFmtId="0" fontId="2" fillId="2" borderId="0" xfId="2" applyFill="1" applyBorder="1" applyAlignment="1">
      <alignment horizontal="center"/>
    </xf>
    <xf numFmtId="0" fontId="2" fillId="3" borderId="0" xfId="2" applyFill="1" applyBorder="1" applyAlignment="1">
      <alignment horizontal="center"/>
    </xf>
    <xf numFmtId="0" fontId="7" fillId="3" borderId="0" xfId="2" applyFont="1" applyFill="1" applyBorder="1" applyAlignment="1">
      <alignment horizontal="center"/>
    </xf>
    <xf numFmtId="0" fontId="3" fillId="4" borderId="0" xfId="0" applyFont="1" applyFill="1" applyBorder="1"/>
    <xf numFmtId="167" fontId="0" fillId="5" borderId="0" xfId="1" applyNumberFormat="1" applyFont="1" applyFill="1"/>
    <xf numFmtId="0" fontId="5" fillId="3" borderId="0" xfId="2" applyFont="1" applyFill="1" applyAlignment="1">
      <alignment vertical="center"/>
    </xf>
    <xf numFmtId="0" fontId="5" fillId="2" borderId="0" xfId="2" applyFont="1" applyFill="1" applyBorder="1" applyAlignment="1">
      <alignment vertical="center"/>
    </xf>
    <xf numFmtId="168" fontId="0" fillId="3" borderId="0" xfId="0" applyNumberFormat="1" applyFill="1" applyBorder="1"/>
    <xf numFmtId="2" fontId="0" fillId="3" borderId="0" xfId="0" applyNumberFormat="1" applyFill="1" applyBorder="1"/>
    <xf numFmtId="0" fontId="5" fillId="2" borderId="0" xfId="2" applyFont="1" applyFill="1" applyAlignment="1">
      <alignment vertical="center"/>
    </xf>
    <xf numFmtId="0" fontId="4" fillId="2" borderId="2" xfId="0" applyFont="1" applyFill="1" applyBorder="1"/>
    <xf numFmtId="0" fontId="4" fillId="3" borderId="2" xfId="0" applyFont="1" applyFill="1" applyBorder="1"/>
    <xf numFmtId="0" fontId="0" fillId="3" borderId="1" xfId="0" applyFont="1" applyFill="1" applyBorder="1"/>
    <xf numFmtId="0" fontId="4" fillId="3" borderId="2" xfId="0" applyFont="1" applyFill="1" applyBorder="1" applyAlignment="1">
      <alignment wrapText="1"/>
    </xf>
    <xf numFmtId="0" fontId="4" fillId="2" borderId="2" xfId="0" applyFont="1" applyFill="1" applyBorder="1" applyAlignment="1">
      <alignment wrapText="1"/>
    </xf>
    <xf numFmtId="166" fontId="0" fillId="2" borderId="0" xfId="0" applyNumberFormat="1" applyFont="1" applyFill="1" applyBorder="1"/>
    <xf numFmtId="166" fontId="0" fillId="2" borderId="1" xfId="0" applyNumberFormat="1" applyFont="1" applyFill="1" applyBorder="1"/>
    <xf numFmtId="166" fontId="0" fillId="3" borderId="0" xfId="0" applyNumberFormat="1" applyFont="1" applyFill="1" applyBorder="1"/>
    <xf numFmtId="166" fontId="0" fillId="3" borderId="1" xfId="0" applyNumberFormat="1" applyFont="1" applyFill="1" applyBorder="1"/>
    <xf numFmtId="0" fontId="8" fillId="0" borderId="0" xfId="0" applyFont="1" applyFill="1" applyAlignment="1">
      <alignment vertical="center" wrapText="1"/>
    </xf>
    <xf numFmtId="0" fontId="9" fillId="0" borderId="0" xfId="0" applyFont="1" applyFill="1" applyAlignment="1">
      <alignment vertical="center" wrapText="1"/>
    </xf>
    <xf numFmtId="165" fontId="0" fillId="0" borderId="0" xfId="0" applyNumberFormat="1" applyFill="1"/>
    <xf numFmtId="0" fontId="12" fillId="3" borderId="1" xfId="0" applyFont="1" applyFill="1" applyBorder="1" applyAlignment="1">
      <alignment wrapText="1"/>
    </xf>
    <xf numFmtId="165" fontId="0" fillId="3" borderId="0" xfId="0" applyNumberFormat="1" applyFill="1"/>
    <xf numFmtId="164" fontId="0" fillId="3" borderId="0" xfId="0" applyNumberFormat="1" applyFill="1"/>
    <xf numFmtId="2" fontId="0" fillId="3" borderId="0" xfId="0" applyNumberFormat="1" applyFill="1"/>
    <xf numFmtId="2" fontId="0" fillId="2" borderId="0" xfId="0" applyNumberFormat="1" applyFill="1"/>
    <xf numFmtId="166" fontId="0" fillId="3" borderId="0" xfId="0" applyNumberFormat="1" applyFill="1"/>
    <xf numFmtId="166" fontId="0" fillId="3" borderId="0" xfId="0" applyNumberFormat="1" applyFont="1" applyFill="1"/>
    <xf numFmtId="0" fontId="4" fillId="3" borderId="3" xfId="0" applyFont="1" applyFill="1" applyBorder="1"/>
    <xf numFmtId="0" fontId="4" fillId="2" borderId="3" xfId="0" applyFont="1" applyFill="1" applyBorder="1"/>
    <xf numFmtId="166" fontId="0" fillId="2" borderId="4" xfId="0" applyNumberFormat="1" applyFont="1" applyFill="1" applyBorder="1"/>
    <xf numFmtId="0" fontId="0" fillId="0" borderId="0" xfId="0" applyAlignment="1">
      <alignment wrapText="1"/>
    </xf>
    <xf numFmtId="0" fontId="0" fillId="0" borderId="0" xfId="0" applyBorder="1"/>
    <xf numFmtId="0" fontId="0" fillId="0" borderId="0" xfId="0" applyBorder="1" applyAlignment="1">
      <alignment vertical="center" wrapText="1"/>
    </xf>
    <xf numFmtId="0" fontId="0" fillId="0" borderId="0" xfId="0" applyFont="1" applyFill="1" applyBorder="1"/>
    <xf numFmtId="4" fontId="0" fillId="0" borderId="0" xfId="0" applyNumberFormat="1"/>
    <xf numFmtId="4" fontId="0" fillId="2" borderId="0" xfId="0" applyNumberFormat="1" applyFill="1"/>
    <xf numFmtId="166" fontId="0" fillId="0" borderId="0" xfId="0" applyNumberFormat="1" applyFont="1" applyFill="1" applyBorder="1"/>
    <xf numFmtId="0" fontId="0" fillId="0" borderId="10" xfId="0" applyFont="1" applyFill="1" applyBorder="1"/>
    <xf numFmtId="0" fontId="0" fillId="0" borderId="11" xfId="0" applyFill="1" applyBorder="1"/>
    <xf numFmtId="4" fontId="0" fillId="0" borderId="10" xfId="0" applyNumberFormat="1" applyFont="1" applyFill="1" applyBorder="1"/>
    <xf numFmtId="4" fontId="0" fillId="0" borderId="0" xfId="0" applyNumberFormat="1" applyFont="1" applyFill="1" applyBorder="1"/>
    <xf numFmtId="4" fontId="0" fillId="0" borderId="0" xfId="0" applyNumberFormat="1" applyFill="1" applyBorder="1"/>
    <xf numFmtId="4" fontId="0" fillId="0" borderId="12" xfId="0" applyNumberFormat="1" applyFont="1" applyFill="1" applyBorder="1"/>
    <xf numFmtId="4" fontId="0" fillId="0" borderId="4" xfId="0" applyNumberFormat="1" applyFont="1" applyFill="1" applyBorder="1"/>
    <xf numFmtId="4" fontId="0" fillId="0" borderId="4" xfId="0" applyNumberFormat="1" applyFill="1" applyBorder="1"/>
    <xf numFmtId="166" fontId="0" fillId="0" borderId="10" xfId="0" applyNumberFormat="1" applyFont="1" applyFill="1" applyBorder="1"/>
    <xf numFmtId="167" fontId="0" fillId="0" borderId="0" xfId="1" applyNumberFormat="1" applyFont="1" applyFill="1"/>
    <xf numFmtId="9" fontId="0" fillId="0" borderId="0" xfId="3" applyFont="1" applyFill="1"/>
    <xf numFmtId="167" fontId="0" fillId="0" borderId="0" xfId="1" applyNumberFormat="1" applyFont="1" applyFill="1" applyAlignment="1"/>
    <xf numFmtId="167" fontId="0" fillId="0" borderId="0" xfId="0" applyNumberFormat="1"/>
    <xf numFmtId="0" fontId="0" fillId="0" borderId="0" xfId="0" applyAlignment="1"/>
    <xf numFmtId="4" fontId="0" fillId="3" borderId="0" xfId="0" applyNumberFormat="1" applyFill="1"/>
    <xf numFmtId="164" fontId="0" fillId="0" borderId="0" xfId="0" applyNumberFormat="1" applyFill="1"/>
    <xf numFmtId="0" fontId="2" fillId="3" borderId="0" xfId="2" applyFill="1" applyBorder="1" applyAlignment="1">
      <alignment horizontal="center"/>
    </xf>
    <xf numFmtId="0" fontId="2" fillId="2" borderId="0" xfId="2" applyFill="1" applyBorder="1" applyAlignment="1">
      <alignment horizontal="center"/>
    </xf>
    <xf numFmtId="0" fontId="7" fillId="3" borderId="0" xfId="2" applyFont="1" applyFill="1" applyBorder="1" applyAlignment="1">
      <alignment horizontal="center"/>
    </xf>
    <xf numFmtId="0" fontId="7" fillId="2" borderId="0" xfId="2" applyFont="1" applyFill="1" applyBorder="1" applyAlignment="1">
      <alignment horizontal="center"/>
    </xf>
    <xf numFmtId="2" fontId="0" fillId="0" borderId="10" xfId="0" applyNumberFormat="1" applyFont="1" applyFill="1" applyBorder="1"/>
    <xf numFmtId="2" fontId="0" fillId="0" borderId="0" xfId="0" applyNumberFormat="1" applyFont="1" applyFill="1" applyBorder="1"/>
    <xf numFmtId="2" fontId="0" fillId="0" borderId="0" xfId="0" applyNumberFormat="1" applyFill="1" applyBorder="1"/>
    <xf numFmtId="2" fontId="0" fillId="0" borderId="11" xfId="0" applyNumberFormat="1" applyFill="1" applyBorder="1"/>
    <xf numFmtId="2" fontId="0" fillId="0" borderId="12" xfId="0" applyNumberFormat="1" applyFont="1" applyFill="1" applyBorder="1"/>
    <xf numFmtId="2" fontId="0" fillId="0" borderId="4" xfId="0" applyNumberFormat="1" applyFont="1" applyFill="1" applyBorder="1"/>
    <xf numFmtId="2" fontId="0" fillId="0" borderId="4" xfId="0" applyNumberFormat="1" applyFill="1" applyBorder="1"/>
    <xf numFmtId="2" fontId="0" fillId="0" borderId="13" xfId="0" applyNumberFormat="1" applyFill="1" applyBorder="1"/>
    <xf numFmtId="4" fontId="0" fillId="2" borderId="0" xfId="0" applyNumberFormat="1" applyFont="1" applyFill="1" applyBorder="1"/>
    <xf numFmtId="4" fontId="0" fillId="3" borderId="0" xfId="0" applyNumberFormat="1" applyFont="1" applyFill="1" applyBorder="1"/>
    <xf numFmtId="4" fontId="0" fillId="3" borderId="1" xfId="0" applyNumberFormat="1" applyFont="1" applyFill="1" applyBorder="1"/>
    <xf numFmtId="4" fontId="0" fillId="3" borderId="0" xfId="0" applyNumberFormat="1" applyFont="1" applyFill="1"/>
    <xf numFmtId="4" fontId="0" fillId="2" borderId="4" xfId="0" applyNumberFormat="1" applyFont="1" applyFill="1" applyBorder="1"/>
    <xf numFmtId="4" fontId="0" fillId="2" borderId="4" xfId="0" applyNumberFormat="1" applyFill="1" applyBorder="1"/>
    <xf numFmtId="166" fontId="0" fillId="0" borderId="0" xfId="0" applyNumberFormat="1" applyFill="1"/>
    <xf numFmtId="0" fontId="16" fillId="0" borderId="0" xfId="0" applyFont="1" applyFill="1" applyBorder="1"/>
    <xf numFmtId="166" fontId="16" fillId="0" borderId="0" xfId="0" applyNumberFormat="1" applyFont="1" applyFill="1" applyBorder="1"/>
    <xf numFmtId="166" fontId="16" fillId="0" borderId="0" xfId="0" applyNumberFormat="1" applyFont="1" applyFill="1"/>
    <xf numFmtId="0" fontId="16" fillId="0" borderId="0" xfId="0" applyFont="1" applyFill="1"/>
    <xf numFmtId="2" fontId="16" fillId="0" borderId="0" xfId="0" applyNumberFormat="1" applyFont="1" applyFill="1" applyBorder="1"/>
    <xf numFmtId="2" fontId="16" fillId="0" borderId="0" xfId="0" applyNumberFormat="1" applyFont="1" applyFill="1"/>
    <xf numFmtId="4" fontId="4" fillId="3" borderId="2" xfId="0" applyNumberFormat="1" applyFont="1" applyFill="1" applyBorder="1" applyAlignment="1">
      <alignment wrapText="1"/>
    </xf>
    <xf numFmtId="4" fontId="4" fillId="3" borderId="2" xfId="0" applyNumberFormat="1" applyFont="1" applyFill="1" applyBorder="1"/>
    <xf numFmtId="4" fontId="4" fillId="3" borderId="3" xfId="0" applyNumberFormat="1" applyFont="1" applyFill="1" applyBorder="1"/>
    <xf numFmtId="4" fontId="4" fillId="2" borderId="2" xfId="0" applyNumberFormat="1" applyFont="1" applyFill="1" applyBorder="1" applyAlignment="1">
      <alignment wrapText="1"/>
    </xf>
    <xf numFmtId="4" fontId="4" fillId="2" borderId="2" xfId="0" applyNumberFormat="1" applyFont="1" applyFill="1" applyBorder="1"/>
    <xf numFmtId="4" fontId="4" fillId="2" borderId="3" xfId="0" applyNumberFormat="1" applyFont="1" applyFill="1" applyBorder="1"/>
    <xf numFmtId="166" fontId="0" fillId="5" borderId="0" xfId="0" applyNumberFormat="1" applyFill="1" applyBorder="1"/>
    <xf numFmtId="0" fontId="3" fillId="2" borderId="0" xfId="0" applyFont="1" applyFill="1" applyBorder="1"/>
    <xf numFmtId="167" fontId="0" fillId="3" borderId="0" xfId="0" applyNumberFormat="1" applyFont="1" applyFill="1" applyBorder="1" applyAlignment="1">
      <alignment horizontal="left"/>
    </xf>
    <xf numFmtId="166" fontId="0" fillId="0" borderId="8" xfId="0" applyNumberFormat="1" applyFont="1" applyFill="1" applyBorder="1" applyAlignment="1"/>
    <xf numFmtId="4" fontId="17" fillId="2" borderId="0" xfId="0" applyNumberFormat="1" applyFont="1" applyFill="1"/>
    <xf numFmtId="0" fontId="0" fillId="7" borderId="14" xfId="0" applyFill="1" applyBorder="1" applyAlignment="1">
      <alignment wrapText="1"/>
    </xf>
    <xf numFmtId="0" fontId="0" fillId="2" borderId="14" xfId="0" applyFill="1" applyBorder="1" applyAlignment="1">
      <alignment wrapText="1"/>
    </xf>
    <xf numFmtId="0" fontId="0" fillId="2" borderId="18" xfId="0" applyFill="1" applyBorder="1"/>
    <xf numFmtId="0" fontId="0" fillId="2" borderId="19" xfId="0" applyFill="1" applyBorder="1" applyAlignment="1">
      <alignment wrapText="1"/>
    </xf>
    <xf numFmtId="0" fontId="0" fillId="2" borderId="20" xfId="0" applyFill="1" applyBorder="1" applyAlignment="1">
      <alignment wrapText="1"/>
    </xf>
    <xf numFmtId="0" fontId="0" fillId="2" borderId="21" xfId="0" applyFill="1" applyBorder="1" applyAlignment="1">
      <alignment wrapText="1"/>
    </xf>
    <xf numFmtId="0" fontId="0" fillId="2" borderId="22" xfId="0" applyFill="1" applyBorder="1" applyAlignment="1">
      <alignment wrapText="1"/>
    </xf>
    <xf numFmtId="0" fontId="0" fillId="2" borderId="23" xfId="0" applyFill="1" applyBorder="1" applyAlignment="1">
      <alignment wrapText="1"/>
    </xf>
    <xf numFmtId="0" fontId="0" fillId="7" borderId="18" xfId="0" applyFill="1" applyBorder="1"/>
    <xf numFmtId="0" fontId="0" fillId="7" borderId="19" xfId="0" applyFill="1" applyBorder="1" applyAlignment="1">
      <alignment wrapText="1"/>
    </xf>
    <xf numFmtId="0" fontId="0" fillId="7" borderId="20" xfId="0" applyFill="1" applyBorder="1" applyAlignment="1">
      <alignment wrapText="1"/>
    </xf>
    <xf numFmtId="0" fontId="0" fillId="7" borderId="24" xfId="0" applyFill="1" applyBorder="1" applyAlignment="1">
      <alignment wrapText="1"/>
    </xf>
    <xf numFmtId="0" fontId="0" fillId="7" borderId="25" xfId="0" applyFill="1" applyBorder="1" applyAlignment="1">
      <alignment wrapText="1"/>
    </xf>
    <xf numFmtId="0" fontId="0" fillId="7" borderId="21" xfId="0" applyFill="1" applyBorder="1"/>
    <xf numFmtId="0" fontId="0" fillId="7" borderId="22" xfId="0" applyFill="1" applyBorder="1" applyAlignment="1">
      <alignment wrapText="1"/>
    </xf>
    <xf numFmtId="0" fontId="0" fillId="7" borderId="23" xfId="0" applyFill="1" applyBorder="1" applyAlignment="1">
      <alignment wrapText="1"/>
    </xf>
    <xf numFmtId="0" fontId="0" fillId="2" borderId="18" xfId="0" applyFill="1" applyBorder="1" applyAlignment="1">
      <alignment wrapText="1"/>
    </xf>
    <xf numFmtId="0" fontId="0" fillId="2" borderId="24" xfId="0" applyFill="1" applyBorder="1" applyAlignment="1">
      <alignment wrapText="1"/>
    </xf>
    <xf numFmtId="0" fontId="0" fillId="2" borderId="25" xfId="0" applyFill="1" applyBorder="1" applyAlignment="1">
      <alignment wrapText="1"/>
    </xf>
    <xf numFmtId="0" fontId="0" fillId="7" borderId="24" xfId="0" applyFill="1" applyBorder="1"/>
    <xf numFmtId="0" fontId="0" fillId="2" borderId="24" xfId="0" applyFill="1" applyBorder="1"/>
    <xf numFmtId="0" fontId="0" fillId="2" borderId="21" xfId="0" applyFill="1" applyBorder="1"/>
    <xf numFmtId="0" fontId="13" fillId="8" borderId="15" xfId="0" applyFont="1" applyFill="1" applyBorder="1" applyAlignment="1">
      <alignment vertical="center" wrapText="1"/>
    </xf>
    <xf numFmtId="0" fontId="13" fillId="8" borderId="16" xfId="0" applyFont="1" applyFill="1" applyBorder="1" applyAlignment="1">
      <alignment vertical="center" wrapText="1"/>
    </xf>
    <xf numFmtId="0" fontId="13" fillId="8" borderId="17" xfId="0" applyFont="1" applyFill="1" applyBorder="1" applyAlignment="1">
      <alignment vertical="center" wrapText="1"/>
    </xf>
    <xf numFmtId="0" fontId="0" fillId="2" borderId="26" xfId="0" applyFill="1" applyBorder="1"/>
    <xf numFmtId="0" fontId="0" fillId="2" borderId="27" xfId="0" applyFill="1" applyBorder="1" applyAlignment="1">
      <alignment wrapText="1"/>
    </xf>
    <xf numFmtId="0" fontId="0" fillId="2" borderId="28" xfId="0" applyFill="1" applyBorder="1" applyAlignment="1">
      <alignment wrapText="1"/>
    </xf>
    <xf numFmtId="3" fontId="0" fillId="3" borderId="0" xfId="0" applyNumberFormat="1" applyFont="1" applyFill="1" applyBorder="1"/>
    <xf numFmtId="165" fontId="0" fillId="5" borderId="0" xfId="0" applyNumberFormat="1" applyFill="1" applyBorder="1"/>
    <xf numFmtId="164" fontId="0" fillId="5" borderId="0" xfId="0" applyNumberFormat="1" applyFill="1" applyBorder="1"/>
    <xf numFmtId="166" fontId="0" fillId="2" borderId="0" xfId="0" applyNumberFormat="1" applyFill="1"/>
    <xf numFmtId="166" fontId="0" fillId="2" borderId="4" xfId="0" applyNumberFormat="1" applyFill="1" applyBorder="1"/>
    <xf numFmtId="2" fontId="0" fillId="5" borderId="0" xfId="0" applyNumberFormat="1" applyFill="1" applyBorder="1"/>
    <xf numFmtId="2" fontId="0" fillId="0" borderId="0" xfId="0" applyNumberFormat="1"/>
    <xf numFmtId="166" fontId="0" fillId="9" borderId="0" xfId="0" applyNumberFormat="1" applyFill="1" applyBorder="1"/>
    <xf numFmtId="4" fontId="0" fillId="9" borderId="0" xfId="0" applyNumberFormat="1" applyFill="1" applyBorder="1"/>
    <xf numFmtId="167" fontId="0" fillId="9" borderId="0" xfId="1" applyNumberFormat="1" applyFont="1" applyFill="1"/>
    <xf numFmtId="165" fontId="0" fillId="9" borderId="0" xfId="0" applyNumberFormat="1" applyFill="1" applyBorder="1"/>
    <xf numFmtId="0" fontId="2" fillId="3" borderId="0" xfId="2" applyFill="1" applyBorder="1" applyAlignment="1">
      <alignment horizontal="center"/>
    </xf>
    <xf numFmtId="0" fontId="2" fillId="2" borderId="0" xfId="2" applyFill="1" applyBorder="1" applyAlignment="1">
      <alignment horizontal="center"/>
    </xf>
    <xf numFmtId="0" fontId="7" fillId="3" borderId="0" xfId="2" applyFont="1" applyFill="1" applyBorder="1" applyAlignment="1">
      <alignment horizontal="center"/>
    </xf>
    <xf numFmtId="0" fontId="7" fillId="2" borderId="0" xfId="2" applyFont="1" applyFill="1" applyBorder="1" applyAlignment="1">
      <alignment horizontal="center"/>
    </xf>
    <xf numFmtId="1" fontId="0" fillId="3" borderId="0" xfId="0" applyNumberFormat="1" applyFill="1"/>
    <xf numFmtId="0" fontId="4" fillId="2" borderId="1" xfId="0" applyFont="1" applyFill="1" applyBorder="1" applyAlignment="1">
      <alignment wrapText="1"/>
    </xf>
    <xf numFmtId="0" fontId="2" fillId="2" borderId="0" xfId="2" applyFill="1" applyBorder="1" applyAlignment="1">
      <alignment wrapText="1"/>
    </xf>
    <xf numFmtId="4" fontId="16" fillId="0" borderId="0" xfId="0" applyNumberFormat="1" applyFont="1" applyFill="1"/>
    <xf numFmtId="0" fontId="0" fillId="0" borderId="10" xfId="0" applyFill="1" applyBorder="1"/>
    <xf numFmtId="2" fontId="0" fillId="0" borderId="10" xfId="0" applyNumberFormat="1" applyFill="1" applyBorder="1"/>
    <xf numFmtId="2" fontId="0" fillId="0" borderId="12" xfId="0" applyNumberFormat="1" applyFill="1" applyBorder="1"/>
    <xf numFmtId="166" fontId="0" fillId="0" borderId="29" xfId="0" applyNumberFormat="1" applyFont="1" applyFill="1" applyBorder="1" applyAlignment="1"/>
    <xf numFmtId="0" fontId="0" fillId="0" borderId="29" xfId="0" applyFill="1" applyBorder="1"/>
    <xf numFmtId="0" fontId="0" fillId="0" borderId="9" xfId="0" applyFill="1" applyBorder="1"/>
    <xf numFmtId="166" fontId="0" fillId="0" borderId="29" xfId="0" applyNumberFormat="1" applyFill="1" applyBorder="1" applyAlignment="1"/>
    <xf numFmtId="2" fontId="0" fillId="0" borderId="0" xfId="0" applyNumberFormat="1" applyBorder="1"/>
    <xf numFmtId="4" fontId="0" fillId="2" borderId="0" xfId="0" applyNumberFormat="1" applyFont="1" applyFill="1"/>
    <xf numFmtId="2" fontId="0" fillId="2" borderId="0" xfId="0" applyNumberFormat="1" applyFont="1" applyFill="1" applyBorder="1"/>
    <xf numFmtId="2" fontId="0" fillId="3" borderId="0" xfId="0" applyNumberFormat="1" applyFont="1" applyFill="1" applyBorder="1"/>
    <xf numFmtId="0" fontId="0" fillId="0" borderId="8" xfId="0" applyFill="1" applyBorder="1" applyAlignment="1"/>
    <xf numFmtId="0" fontId="0" fillId="0" borderId="29" xfId="0" applyFill="1" applyBorder="1" applyAlignment="1"/>
    <xf numFmtId="0" fontId="0" fillId="0" borderId="9" xfId="0" applyFill="1" applyBorder="1" applyAlignment="1"/>
    <xf numFmtId="0" fontId="0" fillId="0" borderId="29" xfId="0" applyFont="1" applyFill="1" applyBorder="1"/>
    <xf numFmtId="4" fontId="0" fillId="0" borderId="0" xfId="0" applyNumberFormat="1" applyFont="1" applyFill="1" applyBorder="1" applyAlignment="1">
      <alignment horizontal="center"/>
    </xf>
    <xf numFmtId="4" fontId="0" fillId="0" borderId="0" xfId="0" applyNumberFormat="1" applyFill="1" applyBorder="1" applyAlignment="1"/>
    <xf numFmtId="0" fontId="0" fillId="2" borderId="30" xfId="0" applyFill="1" applyBorder="1"/>
    <xf numFmtId="0" fontId="0" fillId="2" borderId="31" xfId="0" applyFill="1" applyBorder="1" applyAlignment="1">
      <alignment wrapText="1"/>
    </xf>
    <xf numFmtId="0" fontId="0" fillId="2" borderId="32" xfId="0" applyFill="1" applyBorder="1" applyAlignment="1">
      <alignment wrapText="1"/>
    </xf>
    <xf numFmtId="0" fontId="0" fillId="7" borderId="30" xfId="0" applyFill="1" applyBorder="1"/>
    <xf numFmtId="0" fontId="0" fillId="7" borderId="31" xfId="0" applyFill="1" applyBorder="1" applyAlignment="1">
      <alignment wrapText="1"/>
    </xf>
    <xf numFmtId="0" fontId="0" fillId="7" borderId="32" xfId="0" applyFill="1" applyBorder="1" applyAlignment="1">
      <alignment wrapText="1"/>
    </xf>
    <xf numFmtId="0" fontId="0" fillId="0" borderId="0" xfId="0" applyFill="1" applyAlignment="1">
      <alignment wrapText="1"/>
    </xf>
    <xf numFmtId="164" fontId="18" fillId="10" borderId="0" xfId="0" applyNumberFormat="1" applyFont="1" applyFill="1" applyBorder="1"/>
    <xf numFmtId="0" fontId="18" fillId="5" borderId="0" xfId="0" applyFont="1" applyFill="1" applyBorder="1"/>
    <xf numFmtId="0" fontId="2" fillId="3" borderId="0" xfId="2" applyFill="1" applyBorder="1" applyAlignment="1">
      <alignment horizontal="center"/>
    </xf>
    <xf numFmtId="0" fontId="2" fillId="2" borderId="0" xfId="2" applyFill="1" applyBorder="1" applyAlignment="1">
      <alignment horizontal="center"/>
    </xf>
    <xf numFmtId="0" fontId="7" fillId="3" borderId="0" xfId="2" applyFont="1" applyFill="1" applyBorder="1" applyAlignment="1">
      <alignment horizontal="center"/>
    </xf>
    <xf numFmtId="0" fontId="7" fillId="2" borderId="0" xfId="2" applyFont="1" applyFill="1" applyBorder="1" applyAlignment="1">
      <alignment horizontal="center"/>
    </xf>
    <xf numFmtId="0" fontId="16" fillId="0" borderId="0" xfId="0" applyFont="1" applyFill="1" applyAlignment="1">
      <alignment wrapText="1"/>
    </xf>
    <xf numFmtId="4" fontId="0" fillId="5" borderId="0" xfId="0" applyNumberFormat="1" applyFill="1" applyBorder="1"/>
    <xf numFmtId="0" fontId="0" fillId="0" borderId="0" xfId="0" applyAlignment="1">
      <alignment horizontal="center"/>
    </xf>
    <xf numFmtId="4" fontId="0" fillId="9" borderId="0" xfId="0" applyNumberFormat="1" applyFill="1"/>
    <xf numFmtId="0" fontId="19" fillId="3" borderId="2" xfId="0" applyFont="1" applyFill="1" applyBorder="1" applyAlignment="1">
      <alignment wrapText="1"/>
    </xf>
    <xf numFmtId="0" fontId="19" fillId="3" borderId="3" xfId="0" applyFont="1" applyFill="1" applyBorder="1" applyAlignment="1">
      <alignment wrapText="1"/>
    </xf>
    <xf numFmtId="9" fontId="0" fillId="9" borderId="0" xfId="3" applyFont="1" applyFill="1"/>
    <xf numFmtId="167" fontId="0" fillId="9" borderId="0" xfId="0" applyNumberFormat="1" applyFill="1"/>
    <xf numFmtId="0" fontId="4" fillId="3" borderId="0" xfId="0" applyFont="1" applyFill="1" applyBorder="1" applyAlignment="1">
      <alignment horizontal="center" wrapText="1"/>
    </xf>
    <xf numFmtId="0" fontId="4" fillId="3" borderId="33" xfId="0" applyFont="1" applyFill="1" applyBorder="1"/>
    <xf numFmtId="0" fontId="4" fillId="3" borderId="34" xfId="0" applyFont="1" applyFill="1" applyBorder="1" applyAlignment="1">
      <alignment wrapText="1"/>
    </xf>
    <xf numFmtId="0" fontId="4" fillId="3" borderId="34" xfId="0" applyFont="1" applyFill="1" applyBorder="1"/>
    <xf numFmtId="0" fontId="4" fillId="3" borderId="35" xfId="0" applyFont="1" applyFill="1" applyBorder="1"/>
    <xf numFmtId="0" fontId="4" fillId="3" borderId="5" xfId="0" applyFont="1" applyFill="1" applyBorder="1"/>
    <xf numFmtId="0" fontId="4" fillId="3" borderId="6" xfId="0" applyFont="1" applyFill="1" applyBorder="1" applyAlignment="1">
      <alignment wrapText="1"/>
    </xf>
    <xf numFmtId="0" fontId="4" fillId="3" borderId="6" xfId="0" applyFont="1" applyFill="1" applyBorder="1"/>
    <xf numFmtId="0" fontId="4" fillId="3" borderId="7" xfId="0" applyFont="1" applyFill="1" applyBorder="1"/>
    <xf numFmtId="2" fontId="0" fillId="9" borderId="0" xfId="0" applyNumberFormat="1" applyFill="1" applyBorder="1"/>
    <xf numFmtId="0" fontId="4" fillId="3" borderId="36" xfId="0" applyFont="1" applyFill="1" applyBorder="1"/>
    <xf numFmtId="0" fontId="2" fillId="3" borderId="0" xfId="2" applyFill="1" applyBorder="1" applyAlignment="1">
      <alignment horizontal="center"/>
    </xf>
    <xf numFmtId="0" fontId="2" fillId="2" borderId="0" xfId="2" applyFill="1" applyBorder="1" applyAlignment="1">
      <alignment horizontal="center"/>
    </xf>
    <xf numFmtId="0" fontId="7" fillId="3" borderId="0" xfId="2" applyFont="1" applyFill="1" applyBorder="1" applyAlignment="1">
      <alignment horizontal="center"/>
    </xf>
    <xf numFmtId="0" fontId="7" fillId="2" borderId="0" xfId="2" applyFont="1" applyFill="1" applyBorder="1" applyAlignment="1">
      <alignment horizontal="center"/>
    </xf>
    <xf numFmtId="0" fontId="4" fillId="3" borderId="14" xfId="0" applyFont="1" applyFill="1" applyBorder="1"/>
    <xf numFmtId="0" fontId="4" fillId="2" borderId="38" xfId="0" applyFont="1" applyFill="1" applyBorder="1" applyAlignment="1">
      <alignment wrapText="1"/>
    </xf>
    <xf numFmtId="4" fontId="0" fillId="3" borderId="4" xfId="0" applyNumberFormat="1" applyFont="1" applyFill="1" applyBorder="1"/>
    <xf numFmtId="166" fontId="0" fillId="3" borderId="11" xfId="0" applyNumberFormat="1" applyFill="1" applyBorder="1"/>
    <xf numFmtId="166" fontId="0" fillId="3" borderId="11" xfId="0" applyNumberFormat="1" applyFont="1" applyFill="1" applyBorder="1"/>
    <xf numFmtId="166" fontId="0" fillId="3" borderId="39" xfId="0" applyNumberFormat="1" applyFont="1" applyFill="1" applyBorder="1"/>
    <xf numFmtId="0" fontId="4" fillId="2" borderId="38" xfId="0" applyFont="1" applyFill="1" applyBorder="1"/>
    <xf numFmtId="166" fontId="0" fillId="3" borderId="37" xfId="0" applyNumberFormat="1" applyFont="1" applyFill="1" applyBorder="1"/>
    <xf numFmtId="166" fontId="0" fillId="3" borderId="4" xfId="0" applyNumberFormat="1" applyFont="1" applyFill="1" applyBorder="1"/>
    <xf numFmtId="166" fontId="0" fillId="2" borderId="37" xfId="0" applyNumberFormat="1" applyFill="1" applyBorder="1"/>
    <xf numFmtId="166" fontId="0" fillId="2" borderId="11" xfId="0" applyNumberFormat="1" applyFill="1" applyBorder="1"/>
    <xf numFmtId="166" fontId="0" fillId="2" borderId="13" xfId="0" applyNumberFormat="1" applyFill="1" applyBorder="1"/>
    <xf numFmtId="0" fontId="4" fillId="3" borderId="38" xfId="0" applyFont="1" applyFill="1" applyBorder="1"/>
    <xf numFmtId="0" fontId="2" fillId="3" borderId="0" xfId="2" applyFill="1" applyBorder="1" applyAlignment="1">
      <alignment horizontal="center"/>
    </xf>
    <xf numFmtId="0" fontId="2" fillId="2" borderId="0" xfId="2" applyFill="1" applyBorder="1" applyAlignment="1">
      <alignment horizontal="center"/>
    </xf>
    <xf numFmtId="0" fontId="7" fillId="3" borderId="0" xfId="2" applyFont="1" applyFill="1" applyBorder="1" applyAlignment="1">
      <alignment horizontal="center"/>
    </xf>
    <xf numFmtId="0" fontId="7" fillId="2" borderId="0" xfId="2" applyFont="1" applyFill="1" applyBorder="1" applyAlignment="1">
      <alignment horizontal="center"/>
    </xf>
    <xf numFmtId="0" fontId="20" fillId="0" borderId="0" xfId="0" applyFont="1" applyFill="1" applyBorder="1"/>
    <xf numFmtId="0" fontId="20" fillId="0" borderId="0" xfId="0" applyFont="1" applyFill="1"/>
    <xf numFmtId="0" fontId="4" fillId="0" borderId="0" xfId="0" applyFont="1"/>
    <xf numFmtId="0" fontId="4" fillId="0" borderId="0" xfId="0" applyFont="1" applyFill="1" applyBorder="1"/>
    <xf numFmtId="0" fontId="4" fillId="0" borderId="0" xfId="0" applyFont="1" applyFill="1"/>
    <xf numFmtId="166" fontId="4" fillId="0" borderId="0" xfId="0" applyNumberFormat="1" applyFont="1" applyFill="1" applyBorder="1"/>
    <xf numFmtId="4" fontId="0" fillId="11" borderId="0" xfId="0" applyNumberFormat="1" applyFill="1"/>
    <xf numFmtId="167" fontId="0" fillId="3" borderId="0" xfId="0" applyNumberFormat="1" applyFill="1"/>
    <xf numFmtId="9" fontId="0" fillId="9" borderId="0" xfId="3" applyNumberFormat="1" applyFont="1" applyFill="1"/>
    <xf numFmtId="2" fontId="0" fillId="3" borderId="0" xfId="0" applyNumberFormat="1" applyFont="1" applyFill="1"/>
    <xf numFmtId="2" fontId="0" fillId="9" borderId="0" xfId="0" applyNumberFormat="1" applyFill="1"/>
    <xf numFmtId="4" fontId="4" fillId="2" borderId="36" xfId="0" applyNumberFormat="1" applyFont="1" applyFill="1" applyBorder="1"/>
    <xf numFmtId="168" fontId="0" fillId="3" borderId="0" xfId="0" applyNumberFormat="1" applyFont="1" applyFill="1" applyBorder="1"/>
    <xf numFmtId="168" fontId="0" fillId="9" borderId="0" xfId="0" applyNumberFormat="1" applyFill="1"/>
    <xf numFmtId="4" fontId="16" fillId="9" borderId="0" xfId="0" applyNumberFormat="1" applyFont="1" applyFill="1"/>
    <xf numFmtId="4" fontId="4" fillId="3" borderId="36" xfId="0" applyNumberFormat="1" applyFont="1" applyFill="1" applyBorder="1"/>
    <xf numFmtId="4" fontId="0" fillId="3" borderId="40" xfId="0" applyNumberFormat="1" applyFont="1" applyFill="1" applyBorder="1"/>
    <xf numFmtId="2" fontId="0" fillId="9" borderId="11" xfId="0" applyNumberFormat="1" applyFill="1" applyBorder="1"/>
    <xf numFmtId="2" fontId="0" fillId="9" borderId="13" xfId="0" applyNumberFormat="1" applyFill="1" applyBorder="1"/>
    <xf numFmtId="2" fontId="0" fillId="9" borderId="4" xfId="0" applyNumberFormat="1" applyFill="1" applyBorder="1"/>
    <xf numFmtId="4" fontId="4" fillId="3" borderId="8" xfId="0" applyNumberFormat="1" applyFont="1" applyFill="1" applyBorder="1"/>
    <xf numFmtId="4" fontId="4" fillId="3" borderId="9" xfId="0" applyNumberFormat="1" applyFont="1" applyFill="1" applyBorder="1"/>
    <xf numFmtId="4" fontId="4" fillId="3" borderId="41" xfId="0" applyNumberFormat="1" applyFont="1" applyFill="1" applyBorder="1"/>
    <xf numFmtId="4" fontId="4" fillId="3" borderId="42" xfId="0" applyNumberFormat="1" applyFont="1" applyFill="1" applyBorder="1"/>
    <xf numFmtId="166" fontId="0" fillId="3" borderId="10" xfId="0" applyNumberFormat="1" applyFont="1" applyFill="1" applyBorder="1"/>
    <xf numFmtId="166" fontId="0" fillId="3" borderId="12" xfId="0" applyNumberFormat="1" applyFont="1" applyFill="1" applyBorder="1"/>
    <xf numFmtId="166" fontId="0" fillId="3" borderId="13" xfId="0" applyNumberFormat="1" applyFont="1" applyFill="1" applyBorder="1"/>
    <xf numFmtId="166" fontId="0" fillId="0" borderId="11" xfId="0" applyNumberFormat="1" applyFont="1" applyFill="1" applyBorder="1"/>
    <xf numFmtId="0" fontId="0" fillId="0" borderId="8" xfId="0" applyFill="1" applyBorder="1"/>
    <xf numFmtId="4" fontId="0" fillId="0" borderId="10" xfId="0" applyNumberFormat="1" applyBorder="1"/>
    <xf numFmtId="4" fontId="0" fillId="0" borderId="11" xfId="0" applyNumberFormat="1" applyBorder="1"/>
    <xf numFmtId="4" fontId="0" fillId="0" borderId="12" xfId="0" applyNumberFormat="1" applyBorder="1"/>
    <xf numFmtId="4" fontId="0" fillId="0" borderId="13" xfId="0" applyNumberFormat="1" applyBorder="1"/>
    <xf numFmtId="166" fontId="0" fillId="0" borderId="0" xfId="0" applyNumberFormat="1"/>
    <xf numFmtId="166" fontId="4" fillId="2" borderId="42" xfId="0" applyNumberFormat="1" applyFont="1" applyFill="1" applyBorder="1"/>
    <xf numFmtId="166" fontId="4" fillId="2" borderId="8" xfId="0" applyNumberFormat="1" applyFont="1" applyFill="1" applyBorder="1"/>
    <xf numFmtId="166" fontId="4" fillId="2" borderId="9" xfId="0" applyNumberFormat="1" applyFont="1" applyFill="1" applyBorder="1"/>
    <xf numFmtId="4" fontId="0" fillId="12" borderId="0" xfId="0" applyNumberFormat="1" applyFill="1" applyBorder="1"/>
    <xf numFmtId="2" fontId="0" fillId="12" borderId="0" xfId="0" applyNumberFormat="1" applyFill="1" applyBorder="1"/>
    <xf numFmtId="0" fontId="0" fillId="5" borderId="0" xfId="0" applyFill="1" applyBorder="1"/>
    <xf numFmtId="0" fontId="2" fillId="2" borderId="0" xfId="2" applyFill="1" applyBorder="1" applyAlignment="1">
      <alignment horizontal="center"/>
    </xf>
    <xf numFmtId="0" fontId="21" fillId="2" borderId="0" xfId="2" applyFont="1" applyFill="1" applyBorder="1"/>
    <xf numFmtId="0" fontId="21" fillId="3" borderId="0" xfId="2" applyFont="1" applyFill="1" applyAlignment="1">
      <alignment vertical="center" wrapText="1"/>
    </xf>
    <xf numFmtId="0" fontId="4" fillId="5" borderId="1" xfId="0" applyFont="1" applyFill="1" applyBorder="1" applyAlignment="1">
      <alignment wrapText="1"/>
    </xf>
    <xf numFmtId="0" fontId="21" fillId="2" borderId="0" xfId="2" applyFont="1" applyFill="1" applyBorder="1" applyAlignment="1">
      <alignment vertical="center" wrapText="1"/>
    </xf>
    <xf numFmtId="0" fontId="21" fillId="2" borderId="0" xfId="2" applyFont="1" applyFill="1" applyBorder="1" applyAlignment="1">
      <alignment vertical="center"/>
    </xf>
    <xf numFmtId="0" fontId="5" fillId="2" borderId="0" xfId="2" applyFont="1" applyFill="1" applyBorder="1" applyAlignment="1">
      <alignment vertical="center" wrapText="1"/>
    </xf>
    <xf numFmtId="0" fontId="21" fillId="3" borderId="0" xfId="2" applyFont="1" applyFill="1" applyBorder="1" applyAlignment="1">
      <alignment vertical="center" wrapText="1"/>
    </xf>
    <xf numFmtId="0" fontId="5" fillId="3" borderId="0" xfId="2" applyFont="1" applyFill="1" applyBorder="1" applyAlignment="1">
      <alignment vertical="center" wrapText="1"/>
    </xf>
    <xf numFmtId="0" fontId="21" fillId="2" borderId="0" xfId="0" applyFont="1" applyFill="1" applyBorder="1" applyAlignment="1">
      <alignment vertical="center"/>
    </xf>
    <xf numFmtId="167" fontId="0" fillId="3" borderId="0" xfId="0" applyNumberFormat="1" applyFont="1" applyFill="1"/>
    <xf numFmtId="0" fontId="2" fillId="3" borderId="0" xfId="2" applyFill="1" applyBorder="1" applyAlignment="1">
      <alignment horizontal="center"/>
    </xf>
    <xf numFmtId="0" fontId="21" fillId="2" borderId="0" xfId="2" applyFont="1" applyFill="1" applyBorder="1" applyAlignment="1">
      <alignment horizontal="center" vertical="top" wrapText="1"/>
    </xf>
    <xf numFmtId="0" fontId="7" fillId="3" borderId="0" xfId="2" applyFont="1" applyFill="1" applyBorder="1" applyAlignment="1">
      <alignment horizontal="center"/>
    </xf>
    <xf numFmtId="0" fontId="7" fillId="2" borderId="0" xfId="2" applyFont="1" applyFill="1" applyBorder="1" applyAlignment="1">
      <alignment horizontal="center"/>
    </xf>
    <xf numFmtId="4" fontId="0" fillId="9" borderId="0" xfId="0" applyNumberFormat="1" applyFont="1" applyFill="1"/>
    <xf numFmtId="0" fontId="0" fillId="2" borderId="0" xfId="0" applyFont="1" applyFill="1" applyBorder="1"/>
    <xf numFmtId="4" fontId="0" fillId="0" borderId="0" xfId="0" applyNumberFormat="1" applyBorder="1"/>
    <xf numFmtId="0" fontId="20" fillId="2" borderId="0" xfId="0" applyFont="1" applyFill="1" applyBorder="1"/>
    <xf numFmtId="0" fontId="16" fillId="2" borderId="0" xfId="0" applyFont="1" applyFill="1"/>
    <xf numFmtId="0" fontId="16" fillId="2" borderId="0" xfId="0" applyFont="1" applyFill="1" applyBorder="1"/>
    <xf numFmtId="2" fontId="16" fillId="2" borderId="0" xfId="0" applyNumberFormat="1" applyFont="1" applyFill="1" applyBorder="1"/>
    <xf numFmtId="4" fontId="16" fillId="2" borderId="0" xfId="0" applyNumberFormat="1" applyFont="1" applyFill="1"/>
    <xf numFmtId="0" fontId="20" fillId="2" borderId="0" xfId="0" applyFont="1" applyFill="1"/>
    <xf numFmtId="2" fontId="16" fillId="2" borderId="0" xfId="0" applyNumberFormat="1" applyFont="1" applyFill="1"/>
    <xf numFmtId="0" fontId="20" fillId="0" borderId="0" xfId="0" applyFont="1" applyFill="1" applyBorder="1" applyAlignment="1"/>
    <xf numFmtId="0" fontId="20" fillId="9" borderId="0" xfId="0" applyFont="1" applyFill="1" applyBorder="1" applyAlignment="1"/>
    <xf numFmtId="0" fontId="20" fillId="9" borderId="0" xfId="0" applyFont="1" applyFill="1"/>
    <xf numFmtId="0" fontId="4" fillId="9" borderId="0" xfId="0" applyFont="1" applyFill="1"/>
    <xf numFmtId="4" fontId="4" fillId="0" borderId="0" xfId="0" applyNumberFormat="1" applyFont="1" applyFill="1" applyBorder="1" applyAlignment="1"/>
    <xf numFmtId="0" fontId="4" fillId="0" borderId="0" xfId="0" applyFont="1" applyBorder="1"/>
    <xf numFmtId="0" fontId="4" fillId="2" borderId="0" xfId="0" applyFont="1" applyFill="1" applyBorder="1"/>
    <xf numFmtId="4" fontId="0" fillId="2" borderId="0" xfId="0" applyNumberFormat="1" applyFont="1" applyFill="1" applyBorder="1" applyAlignment="1"/>
    <xf numFmtId="4" fontId="0" fillId="2" borderId="0" xfId="0" applyNumberFormat="1" applyFont="1" applyFill="1" applyBorder="1" applyAlignment="1">
      <alignment horizontal="center"/>
    </xf>
    <xf numFmtId="0" fontId="4" fillId="2" borderId="0" xfId="0" applyFont="1" applyFill="1"/>
    <xf numFmtId="4" fontId="4" fillId="2" borderId="0" xfId="0" applyNumberFormat="1" applyFont="1" applyFill="1" applyBorder="1" applyAlignment="1"/>
    <xf numFmtId="4" fontId="4" fillId="2" borderId="0" xfId="0" applyNumberFormat="1" applyFont="1" applyFill="1" applyBorder="1" applyAlignment="1">
      <alignment horizontal="center"/>
    </xf>
    <xf numFmtId="4" fontId="4" fillId="2" borderId="34" xfId="0" applyNumberFormat="1" applyFont="1" applyFill="1" applyBorder="1"/>
    <xf numFmtId="0" fontId="4" fillId="2" borderId="34" xfId="0" applyFont="1" applyFill="1" applyBorder="1"/>
    <xf numFmtId="166" fontId="4" fillId="2" borderId="34" xfId="0" applyNumberFormat="1" applyFont="1" applyFill="1" applyBorder="1"/>
    <xf numFmtId="4" fontId="4" fillId="0" borderId="34" xfId="0" applyNumberFormat="1" applyFont="1" applyFill="1" applyBorder="1"/>
    <xf numFmtId="0" fontId="4" fillId="0" borderId="34" xfId="0" applyFont="1" applyBorder="1"/>
    <xf numFmtId="2" fontId="0" fillId="0" borderId="11" xfId="0" applyNumberFormat="1" applyBorder="1"/>
    <xf numFmtId="0" fontId="0" fillId="0" borderId="11" xfId="0" applyBorder="1"/>
    <xf numFmtId="166" fontId="4" fillId="2" borderId="33" xfId="0" applyNumberFormat="1" applyFont="1" applyFill="1" applyBorder="1"/>
    <xf numFmtId="0" fontId="0" fillId="2" borderId="34" xfId="0" applyFont="1" applyFill="1" applyBorder="1"/>
    <xf numFmtId="4" fontId="0" fillId="2" borderId="34" xfId="0" applyNumberFormat="1" applyFont="1" applyFill="1" applyBorder="1"/>
    <xf numFmtId="0" fontId="0" fillId="2" borderId="34" xfId="0" applyFill="1" applyBorder="1"/>
    <xf numFmtId="166" fontId="4" fillId="2" borderId="36" xfId="0" applyNumberFormat="1" applyFont="1" applyFill="1" applyBorder="1"/>
    <xf numFmtId="0" fontId="16" fillId="2" borderId="34" xfId="0" applyFont="1" applyFill="1" applyBorder="1"/>
    <xf numFmtId="0" fontId="20" fillId="2" borderId="34" xfId="0" applyFont="1" applyFill="1" applyBorder="1"/>
    <xf numFmtId="0" fontId="20" fillId="2" borderId="34" xfId="0" applyFont="1" applyFill="1" applyBorder="1" applyAlignment="1"/>
    <xf numFmtId="0" fontId="20" fillId="0" borderId="34" xfId="0" applyFont="1" applyFill="1" applyBorder="1"/>
    <xf numFmtId="0" fontId="20" fillId="0" borderId="34" xfId="0" applyFont="1" applyFill="1" applyBorder="1" applyAlignment="1"/>
    <xf numFmtId="0" fontId="20" fillId="9" borderId="34" xfId="0" applyFont="1" applyFill="1" applyBorder="1" applyAlignment="1"/>
    <xf numFmtId="0" fontId="20" fillId="9" borderId="34" xfId="0" applyFont="1" applyFill="1" applyBorder="1"/>
    <xf numFmtId="0" fontId="4" fillId="9" borderId="34" xfId="0" applyFont="1" applyFill="1" applyBorder="1"/>
    <xf numFmtId="0" fontId="0" fillId="2" borderId="1" xfId="0" applyFont="1" applyFill="1" applyBorder="1"/>
    <xf numFmtId="2" fontId="0" fillId="2" borderId="1" xfId="0" applyNumberFormat="1" applyFont="1" applyFill="1" applyBorder="1"/>
    <xf numFmtId="4" fontId="0" fillId="0" borderId="0" xfId="0" applyNumberFormat="1" applyFill="1"/>
    <xf numFmtId="0" fontId="21" fillId="5" borderId="0" xfId="2" applyFont="1" applyFill="1" applyBorder="1" applyAlignment="1">
      <alignment vertical="center"/>
    </xf>
    <xf numFmtId="0" fontId="4" fillId="2" borderId="36" xfId="0" applyFont="1" applyFill="1" applyBorder="1"/>
    <xf numFmtId="2" fontId="0" fillId="5" borderId="0" xfId="0" applyNumberFormat="1" applyFill="1"/>
    <xf numFmtId="4" fontId="4" fillId="5" borderId="2" xfId="0" applyNumberFormat="1" applyFont="1" applyFill="1" applyBorder="1"/>
    <xf numFmtId="4" fontId="0" fillId="5" borderId="0" xfId="0" applyNumberFormat="1" applyFill="1"/>
    <xf numFmtId="4" fontId="0" fillId="5" borderId="0" xfId="0" applyNumberFormat="1" applyFont="1" applyFill="1"/>
    <xf numFmtId="4" fontId="4" fillId="5" borderId="3" xfId="0" applyNumberFormat="1" applyFont="1" applyFill="1" applyBorder="1"/>
    <xf numFmtId="0" fontId="20" fillId="5" borderId="34" xfId="0" applyFont="1" applyFill="1" applyBorder="1"/>
    <xf numFmtId="4" fontId="16" fillId="5" borderId="0" xfId="0" applyNumberFormat="1" applyFont="1" applyFill="1"/>
    <xf numFmtId="168" fontId="0" fillId="5" borderId="0" xfId="0" applyNumberFormat="1" applyFill="1"/>
    <xf numFmtId="0" fontId="20" fillId="5" borderId="0" xfId="0" applyFont="1" applyFill="1"/>
    <xf numFmtId="0" fontId="20" fillId="5" borderId="0" xfId="0" applyFont="1" applyFill="1" applyAlignment="1"/>
    <xf numFmtId="0" fontId="4" fillId="5" borderId="0" xfId="0" applyFont="1" applyFill="1"/>
    <xf numFmtId="0" fontId="2" fillId="3" borderId="0" xfId="2" applyFill="1" applyBorder="1" applyAlignment="1">
      <alignment horizontal="center"/>
    </xf>
    <xf numFmtId="0" fontId="2" fillId="2" borderId="0" xfId="2" applyFill="1" applyBorder="1" applyAlignment="1">
      <alignment horizontal="center"/>
    </xf>
    <xf numFmtId="0" fontId="21" fillId="2" borderId="0" xfId="2" applyFont="1" applyFill="1" applyBorder="1" applyAlignment="1">
      <alignment horizontal="center" vertical="top" wrapText="1"/>
    </xf>
    <xf numFmtId="0" fontId="7" fillId="3" borderId="0" xfId="2" applyFont="1" applyFill="1" applyBorder="1" applyAlignment="1">
      <alignment horizontal="center"/>
    </xf>
    <xf numFmtId="0" fontId="7" fillId="2" borderId="0" xfId="2" applyFont="1" applyFill="1" applyBorder="1" applyAlignment="1">
      <alignment horizontal="center"/>
    </xf>
    <xf numFmtId="9" fontId="0" fillId="0" borderId="0" xfId="3" applyNumberFormat="1" applyFont="1" applyFill="1"/>
    <xf numFmtId="9" fontId="0" fillId="0" borderId="0" xfId="1" applyNumberFormat="1" applyFont="1" applyFill="1"/>
    <xf numFmtId="4" fontId="0" fillId="9" borderId="0" xfId="0" applyNumberFormat="1" applyFont="1" applyFill="1" applyBorder="1"/>
    <xf numFmtId="166" fontId="0" fillId="0" borderId="0" xfId="0" applyNumberFormat="1" applyFont="1" applyFill="1" applyBorder="1" applyAlignment="1"/>
    <xf numFmtId="0" fontId="0" fillId="0" borderId="0" xfId="0" applyFill="1" applyBorder="1" applyAlignment="1"/>
    <xf numFmtId="4" fontId="0" fillId="5" borderId="0" xfId="0" applyNumberFormat="1" applyFont="1" applyFill="1" applyBorder="1"/>
    <xf numFmtId="4" fontId="0" fillId="9" borderId="1" xfId="0" applyNumberFormat="1" applyFont="1" applyFill="1" applyBorder="1"/>
    <xf numFmtId="4" fontId="0" fillId="5" borderId="1" xfId="0" applyNumberFormat="1" applyFont="1" applyFill="1" applyBorder="1"/>
    <xf numFmtId="0" fontId="0" fillId="2" borderId="4" xfId="0" applyFont="1" applyFill="1" applyBorder="1"/>
    <xf numFmtId="2" fontId="0" fillId="2" borderId="4" xfId="0" applyNumberFormat="1" applyFont="1" applyFill="1" applyBorder="1"/>
    <xf numFmtId="166" fontId="0" fillId="9" borderId="0" xfId="0" applyNumberFormat="1" applyFont="1" applyFill="1" applyBorder="1"/>
    <xf numFmtId="4" fontId="0" fillId="2" borderId="40" xfId="0" applyNumberFormat="1" applyFill="1" applyBorder="1"/>
    <xf numFmtId="4" fontId="4" fillId="3" borderId="29" xfId="0" applyNumberFormat="1" applyFont="1" applyFill="1" applyBorder="1"/>
    <xf numFmtId="166" fontId="4" fillId="2" borderId="11" xfId="0" applyNumberFormat="1" applyFont="1" applyFill="1" applyBorder="1"/>
    <xf numFmtId="166" fontId="22" fillId="2" borderId="0" xfId="0" applyNumberFormat="1" applyFont="1" applyFill="1" applyBorder="1"/>
    <xf numFmtId="0" fontId="23" fillId="0" borderId="0" xfId="0" applyFont="1" applyFill="1"/>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2" fillId="2" borderId="0" xfId="2" applyFill="1" applyBorder="1" applyAlignment="1">
      <alignment horizontal="center" wrapText="1"/>
    </xf>
    <xf numFmtId="0" fontId="0" fillId="0" borderId="0" xfId="0" applyFill="1" applyAlignment="1">
      <alignment horizontal="center"/>
    </xf>
    <xf numFmtId="0" fontId="4" fillId="3" borderId="1" xfId="0" applyFont="1" applyFill="1" applyBorder="1" applyAlignment="1">
      <alignment horizontal="center"/>
    </xf>
    <xf numFmtId="0" fontId="2" fillId="3" borderId="0" xfId="2" applyFill="1" applyBorder="1" applyAlignment="1">
      <alignment horizontal="center"/>
    </xf>
    <xf numFmtId="0" fontId="0" fillId="0" borderId="0" xfId="0" applyAlignment="1">
      <alignment horizontal="center"/>
    </xf>
    <xf numFmtId="4" fontId="2" fillId="2" borderId="0" xfId="2" applyNumberFormat="1" applyFill="1" applyBorder="1" applyAlignment="1">
      <alignment horizontal="center" wrapText="1"/>
    </xf>
    <xf numFmtId="0" fontId="2" fillId="3" borderId="0" xfId="2" applyFill="1" applyBorder="1" applyAlignment="1">
      <alignment horizontal="center" wrapText="1"/>
    </xf>
    <xf numFmtId="0" fontId="2" fillId="5" borderId="0" xfId="2" applyFill="1" applyBorder="1" applyAlignment="1">
      <alignment horizontal="center" wrapText="1"/>
    </xf>
    <xf numFmtId="0" fontId="2" fillId="0" borderId="0" xfId="2" applyFill="1" applyBorder="1" applyAlignment="1">
      <alignment horizontal="center" wrapText="1"/>
    </xf>
    <xf numFmtId="0" fontId="15" fillId="0" borderId="0" xfId="0" applyFont="1" applyFill="1" applyAlignment="1">
      <alignment horizontal="center" wrapText="1"/>
    </xf>
    <xf numFmtId="0" fontId="15" fillId="6" borderId="0" xfId="0" applyFont="1" applyFill="1" applyAlignment="1">
      <alignment horizontal="center" wrapText="1"/>
    </xf>
    <xf numFmtId="0" fontId="2" fillId="2" borderId="0" xfId="2" applyFill="1" applyBorder="1" applyAlignment="1">
      <alignment horizontal="center"/>
    </xf>
    <xf numFmtId="0" fontId="2" fillId="5" borderId="0" xfId="2" applyFill="1" applyBorder="1" applyAlignment="1">
      <alignment horizontal="center"/>
    </xf>
    <xf numFmtId="0" fontId="2" fillId="5" borderId="1" xfId="2" applyFill="1" applyBorder="1" applyAlignment="1">
      <alignment horizontal="center"/>
    </xf>
    <xf numFmtId="4" fontId="2" fillId="5" borderId="1" xfId="2" applyNumberFormat="1" applyFill="1" applyBorder="1" applyAlignment="1">
      <alignment horizontal="center"/>
    </xf>
    <xf numFmtId="0" fontId="2" fillId="3" borderId="1" xfId="2" applyFill="1" applyBorder="1" applyAlignment="1">
      <alignment horizontal="center"/>
    </xf>
    <xf numFmtId="0" fontId="2" fillId="2" borderId="1" xfId="2" applyFill="1" applyBorder="1" applyAlignment="1">
      <alignment horizontal="center"/>
    </xf>
    <xf numFmtId="0" fontId="2" fillId="0" borderId="0" xfId="2" applyFill="1" applyBorder="1" applyAlignment="1">
      <alignment horizontal="center"/>
    </xf>
    <xf numFmtId="0" fontId="7" fillId="0" borderId="0" xfId="2" applyFont="1" applyFill="1" applyBorder="1" applyAlignment="1">
      <alignment horizontal="center"/>
    </xf>
    <xf numFmtId="0" fontId="5" fillId="3" borderId="0" xfId="2" applyFont="1" applyFill="1" applyAlignment="1">
      <alignment horizontal="center" vertical="center" wrapText="1"/>
    </xf>
    <xf numFmtId="0" fontId="5" fillId="2" borderId="0" xfId="2" applyFont="1" applyFill="1" applyBorder="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21" fillId="2" borderId="0" xfId="2" applyFont="1" applyFill="1" applyBorder="1" applyAlignment="1">
      <alignment horizontal="center" vertical="top" wrapText="1"/>
    </xf>
    <xf numFmtId="0" fontId="21" fillId="3" borderId="0" xfId="2" applyFont="1" applyFill="1" applyBorder="1" applyAlignment="1">
      <alignment horizontal="center" vertical="center" wrapText="1"/>
    </xf>
    <xf numFmtId="0" fontId="7" fillId="3" borderId="0" xfId="2" applyFont="1" applyFill="1" applyBorder="1" applyAlignment="1">
      <alignment horizontal="center"/>
    </xf>
    <xf numFmtId="0" fontId="5" fillId="3" borderId="0" xfId="2" applyFont="1" applyFill="1" applyBorder="1" applyAlignment="1">
      <alignment horizontal="center" vertical="center" wrapText="1"/>
    </xf>
    <xf numFmtId="0" fontId="7" fillId="3" borderId="1" xfId="2" applyFont="1" applyFill="1" applyBorder="1" applyAlignment="1">
      <alignment horizontal="center"/>
    </xf>
    <xf numFmtId="0" fontId="7" fillId="2" borderId="0" xfId="2" applyFont="1" applyFill="1" applyBorder="1" applyAlignment="1">
      <alignment horizontal="center"/>
    </xf>
  </cellXfs>
  <cellStyles count="8">
    <cellStyle name="Comma" xfId="1" builtinId="3"/>
    <cellStyle name="Comma 2" xfId="5"/>
    <cellStyle name="Heading 4" xfId="2" builtinId="19"/>
    <cellStyle name="Normal" xfId="0" builtinId="0"/>
    <cellStyle name="Normal 2" xfId="4"/>
    <cellStyle name="Normal 36 2" xfId="6"/>
    <cellStyle name="Percent" xfId="3" builtinId="5"/>
    <cellStyle name="Κανονικό 2" xfId="7"/>
  </cellStyles>
  <dxfs count="2312">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4.9989318521683403E-2"/>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4.9989318521683403E-2"/>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4.9989318521683403E-2"/>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4.9989318521683403E-2"/>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numFmt numFmtId="167" formatCode="_-* #,##0_-;\-* #,##0_-;_-* &quot;-&quot;??_-;_-@_-"/>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4.9989318521683403E-2"/>
        </patternFill>
      </fill>
    </dxf>
    <dxf>
      <border outline="0">
        <top style="thin">
          <color theme="1"/>
        </top>
      </border>
    </dxf>
    <dxf>
      <fill>
        <patternFill patternType="solid">
          <fgColor indexed="64"/>
          <bgColor theme="0" tint="-0.14999847407452621"/>
        </patternFill>
      </fill>
    </dxf>
    <dxf>
      <border outline="0">
        <bottom style="thin">
          <color theme="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numFmt numFmtId="167" formatCode="_-* #,##0_-;\-* #,##0_-;_-* &quot;-&quot;??_-;_-@_-"/>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4.9989318521683403E-2"/>
        </patternFill>
      </fill>
    </dxf>
    <dxf>
      <border outline="0">
        <top style="thin">
          <color theme="1"/>
        </top>
      </border>
    </dxf>
    <dxf>
      <fill>
        <patternFill patternType="solid">
          <fgColor indexed="64"/>
          <bgColor theme="0" tint="-0.14999847407452621"/>
        </patternFill>
      </fill>
    </dxf>
    <dxf>
      <border outline="0">
        <bottom style="thin">
          <color theme="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theme="1"/>
        <name val="Calibri"/>
        <scheme val="minor"/>
      </font>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theme="1"/>
        <name val="Calibri"/>
        <scheme val="minor"/>
      </font>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border outline="0">
        <left style="medium">
          <color indexed="64"/>
        </left>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numFmt numFmtId="0" formatCode="General"/>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3" formatCode="#,##0"/>
      <fill>
        <patternFill patternType="solid">
          <fgColor indexed="64"/>
          <bgColor theme="0" tint="-4.9989318521683403E-2"/>
        </patternFill>
      </fill>
    </dxf>
    <dxf>
      <numFmt numFmtId="3" formatCode="#,##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border outline="0">
        <left style="medium">
          <color indexed="64"/>
        </left>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4.9989318521683403E-2"/>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4.9989318521683403E-2"/>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4.9989318521683403E-2"/>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4.9989318521683403E-2"/>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4.9989318521683403E-2"/>
        </patternFill>
      </fill>
    </dxf>
    <dxf>
      <numFmt numFmtId="164"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3" formatCode="#,##0"/>
      <fill>
        <patternFill patternType="solid">
          <fgColor indexed="64"/>
          <bgColor theme="0" tint="-4.9989318521683403E-2"/>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3" formatCode="#,##0"/>
      <fill>
        <patternFill patternType="solid">
          <fgColor indexed="64"/>
          <bgColor theme="0" tint="-0.14999847407452621"/>
        </patternFill>
      </fill>
    </dxf>
    <dxf>
      <numFmt numFmtId="3" formatCode="#,##0"/>
      <fill>
        <patternFill patternType="solid">
          <fgColor indexed="64"/>
          <bgColor theme="0" tint="-0.14999847407452621"/>
        </patternFill>
      </fill>
    </dxf>
    <dxf>
      <numFmt numFmtId="3" formatCode="#,##0"/>
      <fill>
        <patternFill patternType="solid">
          <fgColor indexed="64"/>
          <bgColor theme="0" tint="-0.14999847407452621"/>
        </patternFill>
      </fill>
    </dxf>
    <dxf>
      <numFmt numFmtId="0" formatCode="General"/>
      <fill>
        <patternFill patternType="solid">
          <fgColor indexed="64"/>
          <bgColor theme="0" tint="-4.9989318521683403E-2"/>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4.9989318521683403E-2"/>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3" formatCode="#,##0"/>
      <fill>
        <patternFill patternType="solid">
          <fgColor indexed="64"/>
          <bgColor theme="0" tint="-4.9989318521683403E-2"/>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4.9989318521683403E-2"/>
        </patternFill>
      </fill>
    </dxf>
    <dxf>
      <border outline="0">
        <left style="medium">
          <color indexed="64"/>
        </left>
        <right style="medium">
          <color indexed="64"/>
        </right>
      </border>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0.14999847407452621"/>
        </patternFill>
      </fill>
    </dxf>
    <dxf>
      <fill>
        <patternFill patternType="solid">
          <fgColor indexed="64"/>
          <bgColor theme="0" tint="-0.14999847407452621"/>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4" formatCode="0.0000"/>
      <fill>
        <patternFill patternType="solid">
          <fgColor indexed="64"/>
          <bgColor theme="0" tint="-4.9989318521683403E-2"/>
        </patternFill>
      </fill>
    </dxf>
    <dxf>
      <numFmt numFmtId="164"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5" formatCode="#,##0.0000"/>
      <fill>
        <patternFill patternType="solid">
          <fgColor indexed="64"/>
          <bgColor theme="0" tint="-4.9989318521683403E-2"/>
        </patternFill>
      </fill>
    </dxf>
    <dxf>
      <numFmt numFmtId="165"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5" formatCode="#,##0.0000"/>
      <fill>
        <patternFill patternType="solid">
          <fgColor indexed="64"/>
          <bgColor theme="0" tint="-4.9989318521683403E-2"/>
        </patternFill>
      </fill>
    </dxf>
    <dxf>
      <numFmt numFmtId="165"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border outline="0">
        <top style="thin">
          <color theme="1"/>
        </top>
      </border>
    </dxf>
    <dxf>
      <fill>
        <patternFill patternType="solid">
          <fgColor indexed="64"/>
          <bgColor theme="0" tint="-0.14999847407452621"/>
        </patternFill>
      </fill>
    </dxf>
    <dxf>
      <border outline="0">
        <bottom style="thin">
          <color theme="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border outline="0">
        <top style="thin">
          <color theme="1"/>
        </top>
      </border>
    </dxf>
    <dxf>
      <fill>
        <patternFill patternType="solid">
          <fgColor indexed="64"/>
          <bgColor theme="0" tint="-0.14999847407452621"/>
        </patternFill>
      </fill>
    </dxf>
    <dxf>
      <border outline="0">
        <bottom style="thin">
          <color theme="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theme="1"/>
        <name val="Calibri"/>
        <scheme val="minor"/>
      </font>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theme="1"/>
        <name val="Calibri"/>
        <scheme val="minor"/>
      </font>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border outline="0">
        <left style="medium">
          <color indexed="64"/>
        </left>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numFmt numFmtId="3" formatCode="#,##0"/>
      <fill>
        <patternFill patternType="solid">
          <fgColor indexed="64"/>
          <bgColor theme="0" tint="-4.9989318521683403E-2"/>
        </patternFill>
      </fill>
    </dxf>
    <dxf>
      <numFmt numFmtId="3" formatCode="#,##0"/>
      <fill>
        <patternFill patternType="solid">
          <fgColor indexed="64"/>
          <bgColor theme="0" tint="-4.9989318521683403E-2"/>
        </patternFill>
      </fill>
    </dxf>
    <dxf>
      <numFmt numFmtId="3" formatCode="#,##0"/>
      <fill>
        <patternFill patternType="solid">
          <fgColor indexed="64"/>
          <bgColor theme="0" tint="-4.9989318521683403E-2"/>
        </patternFill>
      </fill>
    </dxf>
    <dxf>
      <numFmt numFmtId="3" formatCode="#,##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3" formatCode="#,##0"/>
      <fill>
        <patternFill patternType="solid">
          <fgColor indexed="64"/>
          <bgColor theme="0" tint="-4.9989318521683403E-2"/>
        </patternFill>
      </fill>
    </dxf>
    <dxf>
      <numFmt numFmtId="3" formatCode="#,##0"/>
      <fill>
        <patternFill patternType="solid">
          <fgColor indexed="64"/>
          <bgColor theme="0" tint="-4.9989318521683403E-2"/>
        </patternFill>
      </fill>
    </dxf>
    <dxf>
      <numFmt numFmtId="3" formatCode="#,##0"/>
      <fill>
        <patternFill patternType="solid">
          <fgColor indexed="64"/>
          <bgColor theme="0" tint="-4.9989318521683403E-2"/>
        </patternFill>
      </fill>
    </dxf>
    <dxf>
      <numFmt numFmtId="0" formatCode="General"/>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3" formatCode="#,##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border outline="0">
        <left style="medium">
          <color indexed="64"/>
        </left>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numFmt numFmtId="164" formatCode="0.0000"/>
      <fill>
        <patternFill patternType="solid">
          <fgColor indexed="64"/>
          <bgColor theme="0" tint="-4.9989318521683403E-2"/>
        </patternFill>
      </fill>
    </dxf>
    <dxf>
      <numFmt numFmtId="164"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4" formatCode="0.0000"/>
      <fill>
        <patternFill patternType="solid">
          <fgColor indexed="64"/>
          <bgColor theme="0" tint="-4.9989318521683403E-2"/>
        </patternFill>
      </fill>
    </dxf>
    <dxf>
      <numFmt numFmtId="164"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5" formatCode="#,##0.0000"/>
      <fill>
        <patternFill patternType="solid">
          <fgColor indexed="64"/>
          <bgColor theme="0" tint="-4.9989318521683403E-2"/>
        </patternFill>
      </fill>
    </dxf>
    <dxf>
      <numFmt numFmtId="165"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5" formatCode="#,##0.0000"/>
      <fill>
        <patternFill patternType="solid">
          <fgColor indexed="64"/>
          <bgColor theme="0" tint="-4.9989318521683403E-2"/>
        </patternFill>
      </fill>
    </dxf>
    <dxf>
      <numFmt numFmtId="165"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4" formatCode="0.0000"/>
      <fill>
        <patternFill patternType="solid">
          <fgColor indexed="64"/>
          <bgColor theme="0" tint="-4.9989318521683403E-2"/>
        </patternFill>
      </fill>
    </dxf>
    <dxf>
      <numFmt numFmtId="164"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4" formatCode="0.0000"/>
      <fill>
        <patternFill patternType="solid">
          <fgColor indexed="64"/>
          <bgColor theme="0" tint="-4.9989318521683403E-2"/>
        </patternFill>
      </fill>
    </dxf>
    <dxf>
      <numFmt numFmtId="164"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3" formatCode="#,##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3" formatCode="#,##0"/>
      <fill>
        <patternFill patternType="solid">
          <fgColor indexed="64"/>
          <bgColor theme="0" tint="-0.14999847407452621"/>
        </patternFill>
      </fill>
    </dxf>
    <dxf>
      <numFmt numFmtId="3" formatCode="#,##0"/>
      <fill>
        <patternFill patternType="solid">
          <fgColor indexed="64"/>
          <bgColor theme="0" tint="-0.14999847407452621"/>
        </patternFill>
      </fill>
    </dxf>
    <dxf>
      <numFmt numFmtId="3" formatCode="#,##0"/>
      <fill>
        <patternFill patternType="solid">
          <fgColor indexed="64"/>
          <bgColor theme="0" tint="-0.14999847407452621"/>
        </patternFill>
      </fill>
    </dxf>
    <dxf>
      <numFmt numFmtId="0" formatCode="General"/>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3" formatCode="#,##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border outline="0">
        <left style="medium">
          <color indexed="64"/>
        </left>
        <right style="medium">
          <color indexed="64"/>
        </right>
      </border>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fill>
        <patternFill patternType="solid">
          <fgColor indexed="64"/>
          <bgColor theme="0" tint="-0.14999847407452621"/>
        </patternFill>
      </fill>
    </dxf>
    <dxf>
      <border outline="0">
        <right style="medium">
          <color indexed="64"/>
        </right>
      </border>
    </dxf>
    <dxf>
      <fill>
        <patternFill patternType="solid">
          <fgColor indexed="64"/>
          <bgColor theme="0" tint="-0.14999847407452621"/>
        </patternFill>
      </fill>
    </dxf>
    <dxf>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numFmt numFmtId="167" formatCode="_-* #,##0_-;\-* #,##0_-;_-* &quot;-&quot;??_-;_-@_-"/>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border outline="0">
        <top style="thin">
          <color theme="1"/>
        </top>
      </border>
    </dxf>
    <dxf>
      <fill>
        <patternFill patternType="solid">
          <fgColor indexed="64"/>
          <bgColor theme="0" tint="-0.14999847407452621"/>
        </patternFill>
      </fill>
    </dxf>
    <dxf>
      <border outline="0">
        <bottom style="thin">
          <color theme="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numFmt numFmtId="167" formatCode="_-* #,##0_-;\-* #,##0_-;_-* &quot;-&quot;??_-;_-@_-"/>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border outline="0">
        <top style="thin">
          <color theme="1"/>
        </top>
      </border>
    </dxf>
    <dxf>
      <fill>
        <patternFill patternType="solid">
          <fgColor indexed="64"/>
          <bgColor theme="0" tint="-0.14999847407452621"/>
        </patternFill>
      </fill>
    </dxf>
    <dxf>
      <border outline="0">
        <bottom style="thin">
          <color theme="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theme="1"/>
        <name val="Calibri"/>
        <scheme val="minor"/>
      </font>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theme="1"/>
        <name val="Calibri"/>
        <scheme val="minor"/>
      </font>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border outline="0">
        <left style="medium">
          <color indexed="64"/>
        </left>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numFmt numFmtId="0" formatCode="General"/>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3" formatCode="#,##0"/>
      <fill>
        <patternFill patternType="solid">
          <fgColor indexed="64"/>
          <bgColor theme="0" tint="-4.9989318521683403E-2"/>
        </patternFill>
      </fill>
    </dxf>
    <dxf>
      <numFmt numFmtId="3" formatCode="#,##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border outline="0">
        <left style="medium">
          <color indexed="64"/>
        </left>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4.9989318521683403E-2"/>
        </patternFill>
      </fill>
    </dxf>
    <dxf>
      <numFmt numFmtId="164"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3" formatCode="#,##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3" formatCode="#,##0"/>
      <fill>
        <patternFill patternType="solid">
          <fgColor indexed="64"/>
          <bgColor theme="0" tint="-0.14999847407452621"/>
        </patternFill>
      </fill>
    </dxf>
    <dxf>
      <numFmt numFmtId="3" formatCode="#,##0"/>
      <fill>
        <patternFill patternType="solid">
          <fgColor indexed="64"/>
          <bgColor theme="0" tint="-0.14999847407452621"/>
        </patternFill>
      </fill>
    </dxf>
    <dxf>
      <numFmt numFmtId="3" formatCode="#,##0"/>
      <fill>
        <patternFill patternType="solid">
          <fgColor indexed="64"/>
          <bgColor theme="0" tint="-0.14999847407452621"/>
        </patternFill>
      </fill>
    </dxf>
    <dxf>
      <numFmt numFmtId="0" formatCode="General"/>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3" formatCode="#,##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border outline="0">
        <left style="medium">
          <color indexed="64"/>
        </left>
        <right style="medium">
          <color indexed="64"/>
        </right>
      </border>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fill>
        <patternFill patternType="solid">
          <fgColor indexed="64"/>
          <bgColor theme="0" tint="-0.14999847407452621"/>
        </patternFill>
      </fill>
    </dxf>
    <dxf>
      <border outline="0">
        <right style="medium">
          <color indexed="64"/>
        </right>
      </border>
    </dxf>
    <dxf>
      <fill>
        <patternFill patternType="solid">
          <fgColor indexed="64"/>
          <bgColor theme="0" tint="-0.14999847407452621"/>
        </patternFill>
      </fill>
    </dxf>
    <dxf>
      <fill>
        <patternFill patternType="solid">
          <fgColor indexed="64"/>
          <bgColor theme="0" tint="-0.14999847407452621"/>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4" formatCode="0.0000"/>
      <fill>
        <patternFill patternType="solid">
          <fgColor indexed="64"/>
          <bgColor theme="0" tint="-4.9989318521683403E-2"/>
        </patternFill>
      </fill>
    </dxf>
    <dxf>
      <numFmt numFmtId="164"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5" formatCode="#,##0.0000"/>
      <fill>
        <patternFill patternType="solid">
          <fgColor indexed="64"/>
          <bgColor theme="0" tint="-4.9989318521683403E-2"/>
        </patternFill>
      </fill>
    </dxf>
    <dxf>
      <numFmt numFmtId="165"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5" formatCode="#,##0.0000"/>
      <fill>
        <patternFill patternType="solid">
          <fgColor indexed="64"/>
          <bgColor theme="0" tint="-4.9989318521683403E-2"/>
        </patternFill>
      </fill>
    </dxf>
    <dxf>
      <numFmt numFmtId="165"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numFmt numFmtId="167" formatCode="_-* #,##0_-;\-* #,##0_-;_-* &quot;-&quot;??_-;_-@_-"/>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border outline="0">
        <top style="thin">
          <color theme="1"/>
        </top>
      </border>
    </dxf>
    <dxf>
      <fill>
        <patternFill patternType="solid">
          <fgColor indexed="64"/>
          <bgColor theme="0" tint="-0.14999847407452621"/>
        </patternFill>
      </fill>
    </dxf>
    <dxf>
      <border outline="0">
        <bottom style="thin">
          <color theme="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numFmt numFmtId="167" formatCode="_-* #,##0_-;\-* #,##0_-;_-* &quot;-&quot;??_-;_-@_-"/>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border outline="0">
        <top style="thin">
          <color theme="1"/>
        </top>
      </border>
    </dxf>
    <dxf>
      <fill>
        <patternFill patternType="solid">
          <fgColor indexed="64"/>
          <bgColor theme="0" tint="-0.14999847407452621"/>
        </patternFill>
      </fill>
    </dxf>
    <dxf>
      <border outline="0">
        <bottom style="thin">
          <color theme="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theme="1"/>
        <name val="Calibri"/>
        <scheme val="minor"/>
      </font>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theme="1"/>
        <name val="Calibri"/>
        <scheme val="minor"/>
      </font>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border outline="0">
        <left style="medium">
          <color indexed="64"/>
        </left>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numFmt numFmtId="0" formatCode="General"/>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3" formatCode="#,##0"/>
      <fill>
        <patternFill patternType="solid">
          <fgColor indexed="64"/>
          <bgColor theme="0" tint="-4.9989318521683403E-2"/>
        </patternFill>
      </fill>
    </dxf>
    <dxf>
      <numFmt numFmtId="3" formatCode="#,##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border outline="0">
        <left style="medium">
          <color indexed="64"/>
        </left>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4.9989318521683403E-2"/>
        </patternFill>
      </fill>
    </dxf>
    <dxf>
      <numFmt numFmtId="164"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3" formatCode="#,##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3" formatCode="#,##0"/>
      <fill>
        <patternFill patternType="solid">
          <fgColor indexed="64"/>
          <bgColor theme="0" tint="-0.14999847407452621"/>
        </patternFill>
      </fill>
    </dxf>
    <dxf>
      <numFmt numFmtId="3" formatCode="#,##0"/>
      <fill>
        <patternFill patternType="solid">
          <fgColor indexed="64"/>
          <bgColor theme="0" tint="-0.14999847407452621"/>
        </patternFill>
      </fill>
    </dxf>
    <dxf>
      <numFmt numFmtId="3" formatCode="#,##0"/>
      <fill>
        <patternFill patternType="solid">
          <fgColor indexed="64"/>
          <bgColor theme="0" tint="-0.14999847407452621"/>
        </patternFill>
      </fill>
    </dxf>
    <dxf>
      <numFmt numFmtId="0" formatCode="General"/>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3" formatCode="#,##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border outline="0">
        <left style="medium">
          <color indexed="64"/>
        </left>
        <right style="medium">
          <color indexed="64"/>
        </right>
      </border>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fill>
        <patternFill patternType="solid">
          <fgColor indexed="64"/>
          <bgColor theme="0" tint="-0.14999847407452621"/>
        </patternFill>
      </fill>
    </dxf>
    <dxf>
      <border outline="0">
        <right style="medium">
          <color indexed="64"/>
        </right>
      </border>
    </dxf>
    <dxf>
      <fill>
        <patternFill patternType="solid">
          <fgColor indexed="64"/>
          <bgColor theme="0" tint="-0.14999847407452621"/>
        </patternFill>
      </fill>
    </dxf>
    <dxf>
      <fill>
        <patternFill patternType="solid">
          <fgColor indexed="64"/>
          <bgColor theme="0" tint="-0.14999847407452621"/>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4" formatCode="0.0000"/>
      <fill>
        <patternFill patternType="solid">
          <fgColor indexed="64"/>
          <bgColor theme="0" tint="-4.9989318521683403E-2"/>
        </patternFill>
      </fill>
    </dxf>
    <dxf>
      <numFmt numFmtId="164"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5" formatCode="#,##0.0000"/>
      <fill>
        <patternFill patternType="solid">
          <fgColor indexed="64"/>
          <bgColor theme="0" tint="-4.9989318521683403E-2"/>
        </patternFill>
      </fill>
    </dxf>
    <dxf>
      <numFmt numFmtId="165"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5" formatCode="#,##0.0000"/>
      <fill>
        <patternFill patternType="solid">
          <fgColor indexed="64"/>
          <bgColor theme="0" tint="-4.9989318521683403E-2"/>
        </patternFill>
      </fill>
    </dxf>
    <dxf>
      <numFmt numFmtId="165"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numFmt numFmtId="167" formatCode="_-* #,##0_-;\-* #,##0_-;_-* &quot;-&quot;??_-;_-@_-"/>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border outline="0">
        <top style="thin">
          <color theme="1"/>
        </top>
      </border>
    </dxf>
    <dxf>
      <fill>
        <patternFill patternType="solid">
          <fgColor indexed="64"/>
          <bgColor theme="0" tint="-0.14999847407452621"/>
        </patternFill>
      </fill>
    </dxf>
    <dxf>
      <border outline="0">
        <bottom style="thin">
          <color theme="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numFmt numFmtId="167" formatCode="_-* #,##0_-;\-* #,##0_-;_-* &quot;-&quot;??_-;_-@_-"/>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border outline="0">
        <top style="thin">
          <color theme="1"/>
        </top>
      </border>
    </dxf>
    <dxf>
      <fill>
        <patternFill patternType="solid">
          <fgColor indexed="64"/>
          <bgColor theme="0" tint="-0.14999847407452621"/>
        </patternFill>
      </fill>
    </dxf>
    <dxf>
      <border outline="0">
        <bottom style="thin">
          <color theme="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theme="1"/>
        <name val="Calibri"/>
        <scheme val="minor"/>
      </font>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theme="1"/>
        <name val="Calibri"/>
        <scheme val="minor"/>
      </font>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border outline="0">
        <left style="medium">
          <color indexed="64"/>
        </left>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numFmt numFmtId="0" formatCode="General"/>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3" formatCode="#,##0"/>
      <fill>
        <patternFill patternType="solid">
          <fgColor indexed="64"/>
          <bgColor theme="0" tint="-4.9989318521683403E-2"/>
        </patternFill>
      </fill>
    </dxf>
    <dxf>
      <numFmt numFmtId="3" formatCode="#,##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border outline="0">
        <left style="medium">
          <color indexed="64"/>
        </left>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4.9989318521683403E-2"/>
        </patternFill>
      </fill>
    </dxf>
    <dxf>
      <numFmt numFmtId="164"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3" formatCode="#,##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3" formatCode="#,##0"/>
      <fill>
        <patternFill patternType="solid">
          <fgColor indexed="64"/>
          <bgColor theme="0" tint="-0.14999847407452621"/>
        </patternFill>
      </fill>
    </dxf>
    <dxf>
      <numFmt numFmtId="3" formatCode="#,##0"/>
      <fill>
        <patternFill patternType="solid">
          <fgColor indexed="64"/>
          <bgColor theme="0" tint="-0.14999847407452621"/>
        </patternFill>
      </fill>
    </dxf>
    <dxf>
      <numFmt numFmtId="3" formatCode="#,##0"/>
      <fill>
        <patternFill patternType="solid">
          <fgColor indexed="64"/>
          <bgColor theme="0" tint="-0.14999847407452621"/>
        </patternFill>
      </fill>
    </dxf>
    <dxf>
      <numFmt numFmtId="0" formatCode="General"/>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3" formatCode="#,##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border outline="0">
        <left style="medium">
          <color indexed="64"/>
        </left>
        <right style="medium">
          <color indexed="64"/>
        </right>
      </border>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right style="medium">
          <color indexed="64"/>
        </right>
      </border>
    </dxf>
    <dxf>
      <fill>
        <patternFill patternType="solid">
          <fgColor indexed="64"/>
          <bgColor theme="0" tint="-0.14999847407452621"/>
        </patternFill>
      </fill>
    </dxf>
    <dxf>
      <fill>
        <patternFill patternType="solid">
          <fgColor indexed="64"/>
          <bgColor theme="0" tint="-0.14999847407452621"/>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4" formatCode="0.0000"/>
      <fill>
        <patternFill patternType="solid">
          <fgColor indexed="64"/>
          <bgColor theme="0" tint="-4.9989318521683403E-2"/>
        </patternFill>
      </fill>
    </dxf>
    <dxf>
      <numFmt numFmtId="164"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5" formatCode="#,##0.0000"/>
      <fill>
        <patternFill patternType="solid">
          <fgColor indexed="64"/>
          <bgColor theme="0" tint="-4.9989318521683403E-2"/>
        </patternFill>
      </fill>
    </dxf>
    <dxf>
      <numFmt numFmtId="165"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5" formatCode="#,##0.0000"/>
      <fill>
        <patternFill patternType="solid">
          <fgColor indexed="64"/>
          <bgColor theme="0" tint="-4.9989318521683403E-2"/>
        </patternFill>
      </fill>
    </dxf>
    <dxf>
      <numFmt numFmtId="165"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numFmt numFmtId="167" formatCode="_-* #,##0_-;\-* #,##0_-;_-* &quot;-&quot;??_-;_-@_-"/>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border outline="0">
        <top style="thin">
          <color theme="1"/>
        </top>
      </border>
    </dxf>
    <dxf>
      <fill>
        <patternFill patternType="solid">
          <fgColor indexed="64"/>
          <bgColor theme="0" tint="-0.14999847407452621"/>
        </patternFill>
      </fill>
    </dxf>
    <dxf>
      <border outline="0">
        <bottom style="thin">
          <color theme="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numFmt numFmtId="167" formatCode="_-* #,##0_-;\-* #,##0_-;_-* &quot;-&quot;??_-;_-@_-"/>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border outline="0">
        <top style="thin">
          <color theme="1"/>
        </top>
      </border>
    </dxf>
    <dxf>
      <fill>
        <patternFill patternType="solid">
          <fgColor indexed="64"/>
          <bgColor theme="0" tint="-0.14999847407452621"/>
        </patternFill>
      </fill>
    </dxf>
    <dxf>
      <border outline="0">
        <bottom style="thin">
          <color theme="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theme="1"/>
        <name val="Calibri"/>
        <scheme val="minor"/>
      </font>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theme="1"/>
        <name val="Calibri"/>
        <scheme val="minor"/>
      </font>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border outline="0">
        <left style="medium">
          <color indexed="64"/>
        </left>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numFmt numFmtId="0" formatCode="General"/>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3" formatCode="#,##0"/>
      <fill>
        <patternFill patternType="solid">
          <fgColor indexed="64"/>
          <bgColor theme="0" tint="-4.9989318521683403E-2"/>
        </patternFill>
      </fill>
    </dxf>
    <dxf>
      <numFmt numFmtId="3" formatCode="#,##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border outline="0">
        <left style="medium">
          <color indexed="64"/>
        </left>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4.9989318521683403E-2"/>
        </patternFill>
      </fill>
    </dxf>
    <dxf>
      <numFmt numFmtId="164"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3" formatCode="#,##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3" formatCode="#,##0"/>
      <fill>
        <patternFill patternType="solid">
          <fgColor indexed="64"/>
          <bgColor theme="0" tint="-0.14999847407452621"/>
        </patternFill>
      </fill>
    </dxf>
    <dxf>
      <numFmt numFmtId="3" formatCode="#,##0"/>
      <fill>
        <patternFill patternType="solid">
          <fgColor indexed="64"/>
          <bgColor theme="0" tint="-0.14999847407452621"/>
        </patternFill>
      </fill>
    </dxf>
    <dxf>
      <numFmt numFmtId="3" formatCode="#,##0"/>
      <fill>
        <patternFill patternType="solid">
          <fgColor indexed="64"/>
          <bgColor theme="0" tint="-0.14999847407452621"/>
        </patternFill>
      </fill>
    </dxf>
    <dxf>
      <numFmt numFmtId="0" formatCode="General"/>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3" formatCode="#,##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border outline="0">
        <left style="medium">
          <color indexed="64"/>
        </left>
        <right style="medium">
          <color indexed="64"/>
        </right>
      </border>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right style="medium">
          <color indexed="64"/>
        </right>
      </border>
    </dxf>
    <dxf>
      <fill>
        <patternFill patternType="solid">
          <fgColor indexed="64"/>
          <bgColor theme="0" tint="-0.14999847407452621"/>
        </patternFill>
      </fill>
    </dxf>
    <dxf>
      <fill>
        <patternFill patternType="solid">
          <fgColor indexed="64"/>
          <bgColor theme="0" tint="-0.14999847407452621"/>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4" formatCode="0.0000"/>
      <fill>
        <patternFill patternType="solid">
          <fgColor indexed="64"/>
          <bgColor theme="0" tint="-4.9989318521683403E-2"/>
        </patternFill>
      </fill>
    </dxf>
    <dxf>
      <numFmt numFmtId="164"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5" formatCode="#,##0.0000"/>
      <fill>
        <patternFill patternType="solid">
          <fgColor indexed="64"/>
          <bgColor theme="0" tint="-4.9989318521683403E-2"/>
        </patternFill>
      </fill>
    </dxf>
    <dxf>
      <numFmt numFmtId="165"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5" formatCode="#,##0.0000"/>
      <fill>
        <patternFill patternType="solid">
          <fgColor indexed="64"/>
          <bgColor theme="0" tint="-4.9989318521683403E-2"/>
        </patternFill>
      </fill>
    </dxf>
    <dxf>
      <numFmt numFmtId="165"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5" formatCode="#,##0.0000"/>
      <fill>
        <patternFill patternType="solid">
          <fgColor indexed="64"/>
          <bgColor theme="0" tint="-4.9989318521683403E-2"/>
        </patternFill>
      </fill>
    </dxf>
    <dxf>
      <numFmt numFmtId="165"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numFmt numFmtId="165" formatCode="#,##0.0000"/>
      <fill>
        <patternFill patternType="solid">
          <fgColor indexed="64"/>
          <bgColor theme="0" tint="-4.9989318521683403E-2"/>
        </patternFill>
      </fill>
    </dxf>
    <dxf>
      <numFmt numFmtId="165"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numFmt numFmtId="165" formatCode="#,##0.0000"/>
      <fill>
        <patternFill patternType="solid">
          <fgColor indexed="64"/>
          <bgColor theme="0" tint="-4.9989318521683403E-2"/>
        </patternFill>
      </fill>
    </dxf>
    <dxf>
      <numFmt numFmtId="165"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border outline="0">
        <left style="medium">
          <color indexed="64"/>
        </left>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rgb="FFFF0000"/>
        <name val="Calibri"/>
        <scheme val="minor"/>
      </font>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rgb="FFFF0000"/>
        <name val="Calibri"/>
        <scheme val="minor"/>
      </font>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numFmt numFmtId="0" formatCode="General"/>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3" formatCode="#,##0"/>
      <fill>
        <patternFill patternType="solid">
          <fgColor indexed="64"/>
          <bgColor theme="0" tint="-4.9989318521683403E-2"/>
        </patternFill>
      </fill>
    </dxf>
    <dxf>
      <numFmt numFmtId="3" formatCode="#,##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border outline="0">
        <left style="medium">
          <color indexed="64"/>
        </left>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3" formatCode="#,##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3" formatCode="#,##0"/>
      <fill>
        <patternFill patternType="solid">
          <fgColor indexed="64"/>
          <bgColor theme="0" tint="-0.14999847407452621"/>
        </patternFill>
      </fill>
    </dxf>
    <dxf>
      <numFmt numFmtId="3" formatCode="#,##0"/>
      <fill>
        <patternFill patternType="solid">
          <fgColor indexed="64"/>
          <bgColor theme="0" tint="-0.14999847407452621"/>
        </patternFill>
      </fill>
    </dxf>
    <dxf>
      <numFmt numFmtId="3" formatCode="#,##0"/>
      <fill>
        <patternFill patternType="solid">
          <fgColor indexed="64"/>
          <bgColor theme="0" tint="-0.14999847407452621"/>
        </patternFill>
      </fill>
    </dxf>
    <dxf>
      <numFmt numFmtId="0" formatCode="General"/>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3" formatCode="#,##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border outline="0">
        <left style="medium">
          <color indexed="64"/>
        </left>
        <right style="medium">
          <color indexed="64"/>
        </right>
      </border>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right style="medium">
          <color indexed="64"/>
        </right>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numFmt numFmtId="167" formatCode="_-* #,##0_-;\-* #,##0_-;_-* &quot;-&quot;??_-;_-@_-"/>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border outline="0">
        <top style="thin">
          <color theme="1"/>
        </top>
      </border>
    </dxf>
    <dxf>
      <fill>
        <patternFill patternType="solid">
          <fgColor indexed="64"/>
          <bgColor theme="0" tint="-0.14999847407452621"/>
        </patternFill>
      </fill>
    </dxf>
    <dxf>
      <border outline="0">
        <bottom style="thin">
          <color theme="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numFmt numFmtId="167" formatCode="_-* #,##0_-;\-* #,##0_-;_-* &quot;-&quot;??_-;_-@_-"/>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border outline="0">
        <top style="thin">
          <color theme="1"/>
        </top>
      </border>
    </dxf>
    <dxf>
      <fill>
        <patternFill patternType="solid">
          <fgColor indexed="64"/>
          <bgColor theme="0" tint="-0.14999847407452621"/>
        </patternFill>
      </fill>
    </dxf>
    <dxf>
      <border outline="0">
        <bottom style="thin">
          <color theme="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fill>
        <patternFill patternType="solid">
          <fgColor indexed="64"/>
          <bgColor theme="0" tint="-4.9989318521683403E-2"/>
        </patternFill>
      </fill>
    </dxf>
    <dxf>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theme="1"/>
        <name val="Calibri"/>
        <scheme val="minor"/>
      </font>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theme="1"/>
        <name val="Calibri"/>
        <scheme val="minor"/>
      </font>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4.9989318521683403E-2"/>
        </patternFill>
      </fill>
    </dxf>
    <dxf>
      <numFmt numFmtId="164"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5" formatCode="#,##0.0000"/>
      <fill>
        <patternFill patternType="solid">
          <fgColor indexed="64"/>
          <bgColor theme="0" tint="-4.9989318521683403E-2"/>
        </patternFill>
      </fill>
    </dxf>
    <dxf>
      <numFmt numFmtId="165"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5" formatCode="#,##0.0000"/>
      <fill>
        <patternFill patternType="solid">
          <fgColor indexed="64"/>
          <bgColor theme="0" tint="-4.9989318521683403E-2"/>
        </patternFill>
      </fill>
    </dxf>
    <dxf>
      <numFmt numFmtId="165"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5" formatCode="#,##0.0000"/>
      <fill>
        <patternFill patternType="solid">
          <fgColor indexed="64"/>
          <bgColor theme="0" tint="-4.9989318521683403E-2"/>
        </patternFill>
      </fill>
    </dxf>
    <dxf>
      <numFmt numFmtId="165"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numFmt numFmtId="165" formatCode="#,##0.0000"/>
      <fill>
        <patternFill patternType="solid">
          <fgColor indexed="64"/>
          <bgColor theme="0" tint="-4.9989318521683403E-2"/>
        </patternFill>
      </fill>
    </dxf>
    <dxf>
      <numFmt numFmtId="165"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numFmt numFmtId="165" formatCode="#,##0.0000"/>
      <fill>
        <patternFill patternType="solid">
          <fgColor indexed="64"/>
          <bgColor theme="0" tint="-4.9989318521683403E-2"/>
        </patternFill>
      </fill>
    </dxf>
    <dxf>
      <numFmt numFmtId="165"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border outline="0">
        <top style="thin">
          <color theme="1"/>
        </top>
      </border>
    </dxf>
    <dxf>
      <fill>
        <patternFill patternType="solid">
          <fgColor indexed="64"/>
          <bgColor theme="0" tint="-0.14999847407452621"/>
        </patternFill>
      </fill>
    </dxf>
    <dxf>
      <border outline="0">
        <bottom style="thin">
          <color theme="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numFmt numFmtId="167" formatCode="_-* #,##0_-;\-* #,##0_-;_-* &quot;-&quot;??_-;_-@_-"/>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dxf>
    <dxf>
      <border outline="0">
        <top style="thin">
          <color theme="1"/>
        </top>
      </border>
    </dxf>
    <dxf>
      <fill>
        <patternFill patternType="solid">
          <fgColor indexed="64"/>
          <bgColor theme="0" tint="-0.14999847407452621"/>
        </patternFill>
      </fill>
    </dxf>
    <dxf>
      <border outline="0">
        <bottom style="thin">
          <color theme="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fill>
        <patternFill patternType="solid">
          <fgColor indexed="64"/>
          <bgColor theme="0" tint="-4.9989318521683403E-2"/>
        </patternFill>
      </fill>
    </dxf>
    <dxf>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theme="1"/>
        <name val="Calibri"/>
        <scheme val="minor"/>
      </font>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theme="1"/>
        <name val="Calibri"/>
        <scheme val="minor"/>
      </font>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border outline="0">
        <left style="medium">
          <color indexed="64"/>
        </left>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rgb="FFFF0000"/>
        <name val="Calibri"/>
        <scheme val="minor"/>
      </font>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font>
        <b val="0"/>
        <i val="0"/>
        <strike val="0"/>
        <condense val="0"/>
        <extend val="0"/>
        <outline val="0"/>
        <shadow val="0"/>
        <u val="none"/>
        <vertAlign val="baseline"/>
        <sz val="11"/>
        <color rgb="FFFF0000"/>
        <name val="Calibri"/>
        <scheme val="minor"/>
      </font>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ont>
        <strike val="0"/>
        <outline val="0"/>
        <shadow val="0"/>
        <u val="none"/>
        <vertAlign val="baseline"/>
        <sz val="11"/>
        <color rgb="FFFF0000"/>
        <name val="Calibri"/>
        <scheme val="minor"/>
      </font>
      <numFmt numFmtId="166" formatCode="#,##0.000"/>
      <fill>
        <patternFill patternType="solid">
          <fgColor indexed="64"/>
          <bgColor theme="0" tint="-4.9989318521683403E-2"/>
        </patternFill>
      </fill>
    </dxf>
    <dxf>
      <numFmt numFmtId="0" formatCode="General"/>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3" formatCode="#,##0"/>
      <fill>
        <patternFill patternType="solid">
          <fgColor indexed="64"/>
          <bgColor theme="0" tint="-4.9989318521683403E-2"/>
        </patternFill>
      </fill>
    </dxf>
    <dxf>
      <numFmt numFmtId="3" formatCode="#,##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border outline="0">
        <left style="medium">
          <color indexed="64"/>
        </left>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alignment horizontal="general" vertical="bottom" textRotation="0" wrapText="1" indent="0" justifyLastLine="0" shrinkToFit="0" readingOrder="0"/>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164" formatCode="0.0000"/>
      <fill>
        <patternFill patternType="solid">
          <fgColor indexed="64"/>
          <bgColor theme="0" tint="-4.9989318521683403E-2"/>
        </patternFill>
      </fill>
    </dxf>
    <dxf>
      <numFmt numFmtId="164"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3" formatCode="#,##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3" formatCode="#,##0"/>
      <fill>
        <patternFill patternType="solid">
          <fgColor indexed="64"/>
          <bgColor theme="0" tint="-0.14999847407452621"/>
        </patternFill>
      </fill>
    </dxf>
    <dxf>
      <numFmt numFmtId="3" formatCode="#,##0"/>
      <fill>
        <patternFill patternType="solid">
          <fgColor indexed="64"/>
          <bgColor theme="0" tint="-0.14999847407452621"/>
        </patternFill>
      </fill>
    </dxf>
    <dxf>
      <numFmt numFmtId="3" formatCode="#,##0"/>
      <fill>
        <patternFill patternType="solid">
          <fgColor indexed="64"/>
          <bgColor theme="0" tint="-0.14999847407452621"/>
        </patternFill>
      </fill>
    </dxf>
    <dxf>
      <numFmt numFmtId="0" formatCode="General"/>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3" formatCode="#,##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border outline="0">
        <left style="medium">
          <color indexed="64"/>
        </left>
        <right style="medium">
          <color indexed="64"/>
        </right>
      </border>
    </dxf>
    <dxf>
      <fill>
        <patternFill patternType="solid">
          <fgColor indexed="64"/>
          <bgColor theme="0" tint="-0.14999847407452621"/>
        </patternFill>
      </fill>
    </dxf>
    <dxf>
      <fill>
        <patternFill patternType="solid">
          <fgColor indexed="64"/>
          <bgColor theme="0" tint="-0.14999847407452621"/>
        </patternFill>
      </fill>
      <alignment horizontal="general" vertical="bottom" textRotation="0" wrapText="1" indent="0" justifyLastLine="0" shrinkToFit="0" readingOrder="0"/>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right style="medium">
          <color indexed="64"/>
        </right>
      </border>
    </dxf>
    <dxf>
      <fill>
        <patternFill patternType="solid">
          <fgColor indexed="64"/>
          <bgColor theme="0" tint="-0.14999847407452621"/>
        </patternFill>
      </fill>
    </dxf>
    <dxf>
      <fill>
        <patternFill patternType="solid">
          <fgColor indexed="64"/>
          <bgColor theme="0" tint="-0.14999847407452621"/>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4" formatCode="0.0000"/>
      <fill>
        <patternFill patternType="solid">
          <fgColor indexed="64"/>
          <bgColor theme="0" tint="-4.9989318521683403E-2"/>
        </patternFill>
      </fill>
    </dxf>
    <dxf>
      <numFmt numFmtId="164"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5" formatCode="#,##0.0000"/>
      <fill>
        <patternFill patternType="solid">
          <fgColor indexed="64"/>
          <bgColor theme="0" tint="-4.9989318521683403E-2"/>
        </patternFill>
      </fill>
    </dxf>
    <dxf>
      <numFmt numFmtId="165"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165" formatCode="#,##0.0000"/>
      <fill>
        <patternFill patternType="solid">
          <fgColor indexed="64"/>
          <bgColor theme="0" tint="-4.9989318521683403E-2"/>
        </patternFill>
      </fill>
    </dxf>
    <dxf>
      <numFmt numFmtId="165"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border diagonalUp="0" diagonalDown="0">
        <left/>
        <right style="thin">
          <color indexed="64"/>
        </right>
        <top/>
        <bottom/>
        <vertical/>
        <horizontal/>
      </border>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0" formatCode="General"/>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border diagonalUp="0" diagonalDown="0">
        <left/>
        <right style="thin">
          <color indexed="64"/>
        </right>
        <top/>
        <bottom/>
        <vertical/>
        <horizontal/>
      </border>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166" formatCode="#,##0.000"/>
      <fill>
        <patternFill patternType="solid">
          <fgColor indexed="64"/>
          <bgColor theme="0" tint="-0.14999847407452621"/>
        </patternFill>
      </fill>
    </dxf>
    <dxf>
      <numFmt numFmtId="3" formatCode="#,##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numFmt numFmtId="166" formatCode="#,##0.000"/>
      <fill>
        <patternFill patternType="solid">
          <fgColor indexed="64"/>
          <bgColor theme="9" tint="0.79998168889431442"/>
        </patternFill>
      </fill>
    </dxf>
    <dxf>
      <numFmt numFmtId="166" formatCode="#,##0.000"/>
      <fill>
        <patternFill patternType="solid">
          <fgColor indexed="64"/>
          <bgColor theme="9" tint="0.79998168889431442"/>
        </patternFill>
      </fill>
    </dxf>
    <dxf>
      <numFmt numFmtId="166" formatCode="#,##0.000"/>
      <fill>
        <patternFill patternType="solid">
          <fgColor indexed="64"/>
          <bgColor theme="9" tint="0.79998168889431442"/>
        </patternFill>
      </fill>
    </dxf>
    <dxf>
      <numFmt numFmtId="166" formatCode="#,##0.000"/>
      <fill>
        <patternFill patternType="solid">
          <fgColor indexed="64"/>
          <bgColor theme="9" tint="0.79998168889431442"/>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fill>
        <patternFill patternType="solid">
          <fgColor indexed="64"/>
          <bgColor theme="0" tint="-0.14999847407452621"/>
        </patternFill>
      </fill>
    </dxf>
    <dxf>
      <border outline="0">
        <right style="medium">
          <color indexed="64"/>
        </right>
      </border>
    </dxf>
    <dxf>
      <fill>
        <patternFill patternType="solid">
          <fgColor indexed="64"/>
          <bgColor theme="0" tint="-0.14999847407452621"/>
        </patternFill>
      </fill>
    </dxf>
    <dxf>
      <fill>
        <patternFill patternType="solid">
          <fgColor indexed="64"/>
          <bgColor theme="0" tint="-0.14999847407452621"/>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fill>
        <patternFill patternType="solid">
          <fgColor indexed="64"/>
          <bgColor theme="0" tint="-4.9989318521683403E-2"/>
        </patternFill>
      </fill>
    </dxf>
    <dxf>
      <border outline="0">
        <right style="medium">
          <color indexed="64"/>
        </right>
      </border>
    </dxf>
    <dxf>
      <fill>
        <patternFill patternType="solid">
          <fgColor indexed="64"/>
          <bgColor theme="0" tint="-4.9989318521683403E-2"/>
        </patternFill>
      </fill>
    </dxf>
    <dxf>
      <fill>
        <patternFill patternType="solid">
          <fgColor indexed="64"/>
          <bgColor theme="0" tint="-4.9989318521683403E-2"/>
        </patternFill>
      </fill>
    </dxf>
    <dxf>
      <numFmt numFmtId="4" formatCode="#,##0.00"/>
      <fill>
        <patternFill patternType="solid">
          <fgColor indexed="64"/>
          <bgColor rgb="FFFFFF00"/>
        </patternFill>
      </fill>
    </dxf>
    <dxf>
      <numFmt numFmtId="4" formatCode="#,##0.00"/>
      <fill>
        <patternFill patternType="solid">
          <fgColor indexed="64"/>
          <bgColor rgb="FFFFFF00"/>
        </patternFill>
      </fill>
    </dxf>
    <dxf>
      <numFmt numFmtId="2" formatCode="0.00"/>
      <fill>
        <patternFill patternType="solid">
          <fgColor indexed="64"/>
          <bgColor rgb="FFFFFF00"/>
        </patternFill>
      </fill>
    </dxf>
    <dxf>
      <numFmt numFmtId="2" formatCode="0.00"/>
      <fill>
        <patternFill patternType="solid">
          <fgColor indexed="64"/>
          <bgColor rgb="FFFFFF00"/>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9" tint="0.79998168889431442"/>
        </patternFill>
      </fill>
    </dxf>
    <dxf>
      <numFmt numFmtId="2" formatCode="0.00"/>
      <fill>
        <patternFill patternType="solid">
          <fgColor indexed="64"/>
          <bgColor theme="9" tint="0.79998168889431442"/>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numFmt numFmtId="2" formatCode="0.00"/>
      <fill>
        <patternFill patternType="solid">
          <fgColor indexed="64"/>
          <bgColor theme="9" tint="0.79998168889431442"/>
        </patternFill>
      </fill>
    </dxf>
    <dxf>
      <numFmt numFmtId="2" formatCode="0.00"/>
      <fill>
        <patternFill patternType="solid">
          <fgColor indexed="64"/>
          <bgColor theme="9" tint="0.7999816888943144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numFmt numFmtId="164" formatCode="0.0000"/>
      <fill>
        <patternFill patternType="solid">
          <fgColor indexed="64"/>
          <bgColor theme="0" tint="-4.9989318521683403E-2"/>
        </patternFill>
      </fill>
    </dxf>
    <dxf>
      <numFmt numFmtId="164" formatCode="0.0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2" formatCode="0.00"/>
      <fill>
        <patternFill patternType="solid">
          <fgColor indexed="64"/>
          <bgColor theme="9" tint="0.79998168889431442"/>
        </patternFill>
      </fill>
    </dxf>
    <dxf>
      <numFmt numFmtId="2" formatCode="0.00"/>
      <fill>
        <patternFill patternType="solid">
          <fgColor indexed="64"/>
          <bgColor theme="9" tint="0.79998168889431442"/>
        </patternFill>
      </fill>
    </dxf>
    <dxf>
      <numFmt numFmtId="2" formatCode="0.00"/>
      <fill>
        <patternFill patternType="solid">
          <fgColor indexed="64"/>
          <bgColor theme="9" tint="0.79998168889431442"/>
        </patternFill>
      </fill>
    </dxf>
    <dxf>
      <numFmt numFmtId="2" formatCode="0.00"/>
      <fill>
        <patternFill patternType="solid">
          <fgColor indexed="64"/>
          <bgColor theme="9" tint="0.79998168889431442"/>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164" formatCode="0.0000"/>
      <fill>
        <patternFill patternType="solid">
          <fgColor indexed="64"/>
          <bgColor theme="0" tint="-0.14999847407452621"/>
        </patternFill>
      </fill>
    </dxf>
    <dxf>
      <numFmt numFmtId="164"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2" formatCode="0.00"/>
      <fill>
        <patternFill patternType="solid">
          <fgColor indexed="64"/>
          <bgColor theme="9" tint="0.79998168889431442"/>
        </patternFill>
      </fill>
    </dxf>
    <dxf>
      <numFmt numFmtId="2" formatCode="0.00"/>
      <fill>
        <patternFill patternType="solid">
          <fgColor indexed="64"/>
          <bgColor theme="9" tint="0.79998168889431442"/>
        </patternFill>
      </fill>
    </dxf>
    <dxf>
      <numFmt numFmtId="2" formatCode="0.00"/>
      <fill>
        <patternFill patternType="solid">
          <fgColor indexed="64"/>
          <bgColor theme="9" tint="0.79998168889431442"/>
        </patternFill>
      </fill>
    </dxf>
    <dxf>
      <numFmt numFmtId="2" formatCode="0.00"/>
      <fill>
        <patternFill patternType="solid">
          <fgColor indexed="64"/>
          <bgColor theme="9" tint="0.79998168889431442"/>
        </patternFill>
      </fill>
    </dxf>
    <dxf>
      <numFmt numFmtId="2" formatCode="0.00"/>
      <fill>
        <patternFill patternType="solid">
          <fgColor indexed="64"/>
          <bgColor theme="9" tint="0.79998168889431442"/>
        </patternFill>
      </fill>
    </dxf>
    <dxf>
      <numFmt numFmtId="2" formatCode="0.00"/>
      <fill>
        <patternFill patternType="solid">
          <fgColor indexed="64"/>
          <bgColor theme="9" tint="0.7999816888943144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numFmt numFmtId="2"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fill>
        <patternFill patternType="solid">
          <fgColor indexed="64"/>
          <bgColor theme="0" tint="-4.9989318521683403E-2"/>
        </patternFill>
      </fill>
    </dxf>
    <dxf>
      <border outline="0">
        <top style="thin">
          <color indexed="64"/>
        </top>
      </border>
    </dxf>
    <dxf>
      <fill>
        <patternFill patternType="solid">
          <fgColor indexed="64"/>
          <bgColor theme="0" tint="-4.9989318521683403E-2"/>
        </patternFill>
      </fill>
    </dxf>
    <dxf>
      <fill>
        <patternFill patternType="solid">
          <fgColor indexed="64"/>
          <bgColor theme="0" tint="-4.9989318521683403E-2"/>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9" tint="0.79998168889431442"/>
        </patternFill>
      </fill>
    </dxf>
    <dxf>
      <numFmt numFmtId="2" formatCode="0.00"/>
      <fill>
        <patternFill patternType="solid">
          <fgColor indexed="64"/>
          <bgColor theme="9" tint="0.79998168889431442"/>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165" formatCode="#,##0.0000"/>
      <fill>
        <patternFill patternType="solid">
          <fgColor indexed="64"/>
          <bgColor theme="0" tint="-0.14999847407452621"/>
        </patternFill>
      </fill>
    </dxf>
    <dxf>
      <numFmt numFmtId="165" formatCode="#,##0.0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9" tint="0.79998168889431442"/>
        </patternFill>
      </fill>
    </dxf>
    <dxf>
      <numFmt numFmtId="2" formatCode="0.00"/>
      <fill>
        <patternFill patternType="solid">
          <fgColor indexed="64"/>
          <bgColor theme="9" tint="0.79998168889431442"/>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4.9989318521683403E-2"/>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2" formatCode="0.00"/>
      <fill>
        <patternFill patternType="solid">
          <fgColor indexed="64"/>
          <bgColor rgb="FFFFFF00"/>
        </patternFill>
      </fill>
    </dxf>
    <dxf>
      <numFmt numFmtId="2" formatCode="0.00"/>
      <fill>
        <patternFill patternType="solid">
          <fgColor indexed="64"/>
          <bgColor rgb="FFFFFF00"/>
        </patternFill>
      </fill>
    </dxf>
    <dxf>
      <numFmt numFmtId="2" formatCode="0.00"/>
      <fill>
        <patternFill patternType="solid">
          <fgColor indexed="64"/>
          <bgColor theme="9" tint="0.79998168889431442"/>
        </patternFill>
      </fill>
    </dxf>
    <dxf>
      <numFmt numFmtId="2" formatCode="0.00"/>
      <fill>
        <patternFill patternType="solid">
          <fgColor indexed="64"/>
          <bgColor theme="9" tint="0.79998168889431442"/>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4" formatCode="#,##0.00"/>
      <fill>
        <patternFill patternType="solid">
          <fgColor indexed="64"/>
          <bgColor rgb="FFFFFF00"/>
        </patternFill>
      </fill>
    </dxf>
    <dxf>
      <numFmt numFmtId="4" formatCode="#,##0.00"/>
      <fill>
        <patternFill patternType="solid">
          <fgColor indexed="64"/>
          <bgColor rgb="FFFFFF00"/>
        </patternFill>
      </fill>
    </dxf>
    <dxf>
      <numFmt numFmtId="2" formatCode="0.00"/>
      <fill>
        <patternFill patternType="solid">
          <fgColor indexed="64"/>
          <bgColor rgb="FFFFFF00"/>
        </patternFill>
      </fill>
    </dxf>
    <dxf>
      <numFmt numFmtId="2" formatCode="0.00"/>
      <fill>
        <patternFill patternType="solid">
          <fgColor indexed="64"/>
          <bgColor rgb="FFFFFF00"/>
        </patternFill>
      </fill>
    </dxf>
    <dxf>
      <numFmt numFmtId="2" formatCode="0.00"/>
      <fill>
        <patternFill patternType="solid">
          <fgColor indexed="64"/>
          <bgColor theme="9" tint="0.79998168889431442"/>
        </patternFill>
      </fill>
    </dxf>
    <dxf>
      <numFmt numFmtId="2" formatCode="0.00"/>
      <fill>
        <patternFill patternType="solid">
          <fgColor indexed="64"/>
          <bgColor theme="9" tint="0.79998168889431442"/>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numFmt numFmtId="2" formatCode="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4" formatCode="#,##0.00"/>
      <fill>
        <patternFill patternType="solid">
          <fgColor indexed="64"/>
          <bgColor rgb="FFFFFF00"/>
        </patternFill>
      </fill>
    </dxf>
    <dxf>
      <numFmt numFmtId="4" formatCode="#,##0.00"/>
      <fill>
        <patternFill patternType="solid">
          <fgColor indexed="64"/>
          <bgColor rgb="FFFFFF00"/>
        </patternFill>
      </fill>
    </dxf>
    <dxf>
      <numFmt numFmtId="4" formatCode="#,##0.00"/>
      <fill>
        <patternFill patternType="solid">
          <fgColor indexed="64"/>
          <bgColor rgb="FFFFFF00"/>
        </patternFill>
      </fill>
    </dxf>
    <dxf>
      <numFmt numFmtId="4" formatCode="#,##0.00"/>
      <fill>
        <patternFill patternType="solid">
          <fgColor indexed="64"/>
          <bgColor rgb="FFFFFF00"/>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4" formatCode="#,##0.00"/>
      <fill>
        <patternFill patternType="solid">
          <fgColor indexed="64"/>
          <bgColor rgb="FFFFFF00"/>
        </patternFill>
      </fill>
    </dxf>
    <dxf>
      <numFmt numFmtId="4" formatCode="#,##0.00"/>
      <fill>
        <patternFill patternType="solid">
          <fgColor indexed="64"/>
          <bgColor rgb="FFFFFF00"/>
        </patternFill>
      </fill>
    </dxf>
    <dxf>
      <numFmt numFmtId="4" formatCode="#,##0.00"/>
      <fill>
        <patternFill patternType="solid">
          <fgColor indexed="64"/>
          <bgColor rgb="FFFFFF00"/>
        </patternFill>
      </fill>
    </dxf>
    <dxf>
      <numFmt numFmtId="4" formatCode="#,##0.00"/>
      <fill>
        <patternFill patternType="solid">
          <fgColor indexed="64"/>
          <bgColor rgb="FFFFFF00"/>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numFmt numFmtId="4" formatCode="#,##0.00"/>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rder>
    </dxf>
    <dxf>
      <fill>
        <patternFill patternType="solid">
          <fgColor indexed="64"/>
          <bgColor theme="0" tint="-0.14999847407452621"/>
        </patternFill>
      </fill>
    </dxf>
    <dxf>
      <fill>
        <patternFill patternType="solid">
          <fgColor indexed="64"/>
          <bgColor theme="0" tint="-0.14999847407452621"/>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border outline="0">
        <top style="thin">
          <color indexed="64"/>
        </top>
      </border>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border outline="0">
        <top style="thin">
          <color indexed="64"/>
        </top>
      </border>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9" tint="0.79998168889431442"/>
        </patternFill>
      </fill>
    </dxf>
    <dxf>
      <numFmt numFmtId="4" formatCode="#,##0.00"/>
      <fill>
        <patternFill patternType="solid">
          <fgColor indexed="64"/>
          <bgColor theme="9" tint="0.7999816888943144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border outline="0">
        <top style="thin">
          <color indexed="64"/>
        </top>
      </border>
    </dxf>
    <dxf>
      <numFmt numFmtId="4" formatCode="#,##0.00"/>
      <fill>
        <patternFill patternType="solid">
          <fgColor indexed="64"/>
          <bgColor theme="0" tint="-4.9989318521683403E-2"/>
        </patternFill>
      </fill>
    </dxf>
    <dxf>
      <fill>
        <patternFill patternType="solid">
          <fgColor indexed="64"/>
          <bgColor theme="0" tint="-4.9989318521683403E-2"/>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numFmt numFmtId="167" formatCode="_-* #,##0_-;\-* #,##0_-;_-* &quot;-&quot;??_-;_-@_-"/>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numFmt numFmtId="167" formatCode="_-* #,##0_-;\-* #,##0_-;_-* &quot;-&quot;??_-;_-@_-"/>
      <fill>
        <patternFill patternType="solid">
          <fgColor indexed="64"/>
          <bgColor theme="0" tint="-0.14999847407452621"/>
        </patternFill>
      </fill>
    </dxf>
    <dxf>
      <border outline="0">
        <top style="thin">
          <color theme="1"/>
        </top>
      </border>
    </dxf>
    <dxf>
      <fill>
        <patternFill patternType="solid">
          <fgColor indexed="64"/>
          <bgColor theme="0" tint="-0.14999847407452621"/>
        </patternFill>
      </fill>
    </dxf>
    <dxf>
      <border outline="0">
        <bottom style="thin">
          <color theme="1"/>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6" tint="0.79998168889431442"/>
        </patternFill>
      </fill>
    </dxf>
    <dxf>
      <numFmt numFmtId="4" formatCode="#,##0.00"/>
      <fill>
        <patternFill patternType="solid">
          <fgColor indexed="64"/>
          <bgColor theme="6" tint="0.7999816888943144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numFmt numFmtId="4" formatCode="#,##0.00"/>
      <fill>
        <patternFill patternType="solid">
          <fgColor indexed="64"/>
          <bgColor theme="0" tint="-4.9989318521683403E-2"/>
        </patternFill>
      </fill>
    </dxf>
    <dxf>
      <font>
        <b val="0"/>
        <i val="0"/>
        <strike val="0"/>
        <condense val="0"/>
        <extend val="0"/>
        <outline val="0"/>
        <shadow val="0"/>
        <u val="none"/>
        <vertAlign val="baseline"/>
        <sz val="11"/>
        <color theme="1"/>
        <name val="Calibri"/>
        <scheme val="minor"/>
      </font>
      <numFmt numFmtId="4" formatCode="#,##0.00"/>
      <fill>
        <patternFill patternType="solid">
          <fgColor indexed="64"/>
          <bgColor theme="0" tint="-4.9989318521683403E-2"/>
        </patternFill>
      </fill>
    </dxf>
    <dxf>
      <numFmt numFmtId="4" formatCode="#,##0.00"/>
    </dxf>
    <dxf>
      <fill>
        <patternFill patternType="solid">
          <fgColor indexed="64"/>
          <bgColor theme="0" tint="-4.9989318521683403E-2"/>
        </patternFill>
      </fill>
    </dxf>
    <dxf>
      <numFmt numFmtId="4" formatCode="#,##0.00"/>
      <fill>
        <patternFill patternType="solid">
          <fgColor indexed="64"/>
          <bgColor theme="0" tint="-4.9989318521683403E-2"/>
        </patternFill>
      </fill>
    </dxf>
    <dxf>
      <font>
        <b val="0"/>
        <i val="0"/>
        <strike val="0"/>
        <condense val="0"/>
        <extend val="0"/>
        <outline val="0"/>
        <shadow val="0"/>
        <u val="none"/>
        <vertAlign val="baseline"/>
        <sz val="11"/>
        <color theme="1"/>
        <name val="Calibri"/>
        <scheme val="minor"/>
      </font>
      <numFmt numFmtId="4" formatCode="#,##0.00"/>
      <fill>
        <patternFill patternType="solid">
          <fgColor indexed="64"/>
          <bgColor theme="0" tint="-4.9989318521683403E-2"/>
        </patternFill>
      </fill>
    </dxf>
    <dxf>
      <font>
        <b val="0"/>
        <i val="0"/>
        <strike val="0"/>
        <condense val="0"/>
        <extend val="0"/>
        <outline val="0"/>
        <shadow val="0"/>
        <u val="none"/>
        <vertAlign val="baseline"/>
        <sz val="11"/>
        <color theme="1"/>
        <name val="Calibri"/>
        <scheme val="minor"/>
      </font>
      <numFmt numFmtId="166" formatCode="#,##0.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s>
  <tableStyles count="0" defaultTableStyle="TableStyleMedium2" defaultPivotStyle="PivotStyleLight16"/>
  <colors>
    <mruColors>
      <color rgb="FF9E480E"/>
      <color rgb="FF255E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21" Type="http://schemas.openxmlformats.org/officeDocument/2006/relationships/externalLink" Target="externalLinks/externalLink6.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u="none" strike="noStrike" baseline="0">
                <a:effectLst/>
              </a:rPr>
              <a:t>Fg 1. Domestic average retail mobile revenue (voice+SMS+data) per total number of subscribers per month in Euro</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ARRPU!$B$4</c:f>
              <c:strCache>
                <c:ptCount val="1"/>
                <c:pt idx="0">
                  <c:v>Q4 2018</c:v>
                </c:pt>
              </c:strCache>
            </c:strRef>
          </c:tx>
          <c:spPr>
            <a:solidFill>
              <a:schemeClr val="accent1"/>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F41-4918-BEC3-E01C1BB11910}"/>
                </c:ext>
              </c:extLst>
            </c:dLbl>
            <c:dLbl>
              <c:idx val="1"/>
              <c:delete val="1"/>
              <c:extLst>
                <c:ext xmlns:c15="http://schemas.microsoft.com/office/drawing/2012/chart" uri="{CE6537A1-D6FC-4f65-9D91-7224C49458BB}"/>
                <c:ext xmlns:c16="http://schemas.microsoft.com/office/drawing/2014/chart" uri="{C3380CC4-5D6E-409C-BE32-E72D297353CC}">
                  <c16:uniqueId val="{00000003-AF41-4918-BEC3-E01C1BB11910}"/>
                </c:ext>
              </c:extLst>
            </c:dLbl>
            <c:dLbl>
              <c:idx val="4"/>
              <c:delete val="1"/>
              <c:extLst>
                <c:ext xmlns:c15="http://schemas.microsoft.com/office/drawing/2012/chart" uri="{CE6537A1-D6FC-4f65-9D91-7224C49458BB}"/>
                <c:ext xmlns:c16="http://schemas.microsoft.com/office/drawing/2014/chart" uri="{C3380CC4-5D6E-409C-BE32-E72D297353CC}">
                  <c16:uniqueId val="{00000000-1DFF-4289-B59F-CCC821612EF5}"/>
                </c:ext>
              </c:extLst>
            </c:dLbl>
            <c:dLbl>
              <c:idx val="5"/>
              <c:delete val="1"/>
              <c:extLst>
                <c:ext xmlns:c15="http://schemas.microsoft.com/office/drawing/2012/chart" uri="{CE6537A1-D6FC-4f65-9D91-7224C49458BB}"/>
                <c:ext xmlns:c16="http://schemas.microsoft.com/office/drawing/2014/chart" uri="{C3380CC4-5D6E-409C-BE32-E72D297353CC}">
                  <c16:uniqueId val="{00000005-AF41-4918-BEC3-E01C1BB11910}"/>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ARRPU!$A$5:$A$10</c:f>
              <c:strCache>
                <c:ptCount val="6"/>
                <c:pt idx="0">
                  <c:v>Albania</c:v>
                </c:pt>
                <c:pt idx="1">
                  <c:v>Bosnia</c:v>
                </c:pt>
                <c:pt idx="2">
                  <c:v>Kosovo*</c:v>
                </c:pt>
                <c:pt idx="3">
                  <c:v>Montenegro</c:v>
                </c:pt>
                <c:pt idx="4">
                  <c:v>North Macedonia</c:v>
                </c:pt>
                <c:pt idx="5">
                  <c:v>Serbia</c:v>
                </c:pt>
              </c:strCache>
            </c:strRef>
          </c:cat>
          <c:val>
            <c:numRef>
              <c:f>ARRPU!$B$5:$B$10</c:f>
              <c:numCache>
                <c:formatCode>#,##0.00</c:formatCode>
                <c:ptCount val="6"/>
                <c:pt idx="0">
                  <c:v>0</c:v>
                </c:pt>
                <c:pt idx="1">
                  <c:v>0</c:v>
                </c:pt>
                <c:pt idx="2">
                  <c:v>1.6192145335815376</c:v>
                </c:pt>
                <c:pt idx="3">
                  <c:v>6.9038496703536616</c:v>
                </c:pt>
                <c:pt idx="4">
                  <c:v>0</c:v>
                </c:pt>
                <c:pt idx="5">
                  <c:v>0</c:v>
                </c:pt>
              </c:numCache>
            </c:numRef>
          </c:val>
          <c:extLst>
            <c:ext xmlns:c16="http://schemas.microsoft.com/office/drawing/2014/chart" uri="{C3380CC4-5D6E-409C-BE32-E72D297353CC}">
              <c16:uniqueId val="{00000000-F971-47A0-971C-2AC72ECF6514}"/>
            </c:ext>
          </c:extLst>
        </c:ser>
        <c:ser>
          <c:idx val="1"/>
          <c:order val="1"/>
          <c:tx>
            <c:strRef>
              <c:f>ARRPU!$C$4</c:f>
              <c:strCache>
                <c:ptCount val="1"/>
                <c:pt idx="0">
                  <c:v>Q1 2019</c:v>
                </c:pt>
              </c:strCache>
            </c:strRef>
          </c:tx>
          <c:spPr>
            <a:solidFill>
              <a:schemeClr val="accent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AF41-4918-BEC3-E01C1BB11910}"/>
                </c:ext>
              </c:extLst>
            </c:dLbl>
            <c:dLbl>
              <c:idx val="1"/>
              <c:delete val="1"/>
              <c:extLst>
                <c:ext xmlns:c15="http://schemas.microsoft.com/office/drawing/2012/chart" uri="{CE6537A1-D6FC-4f65-9D91-7224C49458BB}"/>
                <c:ext xmlns:c16="http://schemas.microsoft.com/office/drawing/2014/chart" uri="{C3380CC4-5D6E-409C-BE32-E72D297353CC}">
                  <c16:uniqueId val="{00000002-AF41-4918-BEC3-E01C1BB11910}"/>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ARRPU!$A$5:$A$10</c:f>
              <c:strCache>
                <c:ptCount val="6"/>
                <c:pt idx="0">
                  <c:v>Albania</c:v>
                </c:pt>
                <c:pt idx="1">
                  <c:v>Bosnia</c:v>
                </c:pt>
                <c:pt idx="2">
                  <c:v>Kosovo*</c:v>
                </c:pt>
                <c:pt idx="3">
                  <c:v>Montenegro</c:v>
                </c:pt>
                <c:pt idx="4">
                  <c:v>North Macedonia</c:v>
                </c:pt>
                <c:pt idx="5">
                  <c:v>Serbia</c:v>
                </c:pt>
              </c:strCache>
            </c:strRef>
          </c:cat>
          <c:val>
            <c:numRef>
              <c:f>ARRPU!$C$5:$C$10</c:f>
              <c:numCache>
                <c:formatCode>#,##0.00</c:formatCode>
                <c:ptCount val="6"/>
                <c:pt idx="0">
                  <c:v>0</c:v>
                </c:pt>
                <c:pt idx="1">
                  <c:v>0</c:v>
                </c:pt>
                <c:pt idx="2">
                  <c:v>1.7619837959204805</c:v>
                </c:pt>
                <c:pt idx="3">
                  <c:v>6.5582273894247152</c:v>
                </c:pt>
                <c:pt idx="4">
                  <c:v>4.8861019673317445</c:v>
                </c:pt>
                <c:pt idx="5">
                  <c:v>1.4635435716389247</c:v>
                </c:pt>
              </c:numCache>
            </c:numRef>
          </c:val>
          <c:extLst>
            <c:ext xmlns:c16="http://schemas.microsoft.com/office/drawing/2014/chart" uri="{C3380CC4-5D6E-409C-BE32-E72D297353CC}">
              <c16:uniqueId val="{00000001-F971-47A0-971C-2AC72ECF6514}"/>
            </c:ext>
          </c:extLst>
        </c:ser>
        <c:ser>
          <c:idx val="2"/>
          <c:order val="2"/>
          <c:tx>
            <c:strRef>
              <c:f>ARRPU!$D$4</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ARRPU!$A$5:$A$10</c:f>
              <c:strCache>
                <c:ptCount val="6"/>
                <c:pt idx="0">
                  <c:v>Albania</c:v>
                </c:pt>
                <c:pt idx="1">
                  <c:v>Bosnia</c:v>
                </c:pt>
                <c:pt idx="2">
                  <c:v>Kosovo*</c:v>
                </c:pt>
                <c:pt idx="3">
                  <c:v>Montenegro</c:v>
                </c:pt>
                <c:pt idx="4">
                  <c:v>North Macedonia</c:v>
                </c:pt>
                <c:pt idx="5">
                  <c:v>Serbia</c:v>
                </c:pt>
              </c:strCache>
            </c:strRef>
          </c:cat>
          <c:val>
            <c:numRef>
              <c:f>ARRPU!$D$5:$D$10</c:f>
              <c:numCache>
                <c:formatCode>#,##0.00</c:formatCode>
                <c:ptCount val="6"/>
                <c:pt idx="0">
                  <c:v>5.3933638083927669</c:v>
                </c:pt>
                <c:pt idx="1">
                  <c:v>2.7406967218735376</c:v>
                </c:pt>
                <c:pt idx="2">
                  <c:v>1.1784626560768912</c:v>
                </c:pt>
                <c:pt idx="3">
                  <c:v>7.0677517451639691</c:v>
                </c:pt>
                <c:pt idx="4">
                  <c:v>5.6427942618604536</c:v>
                </c:pt>
                <c:pt idx="5">
                  <c:v>1.2234546879488555</c:v>
                </c:pt>
              </c:numCache>
            </c:numRef>
          </c:val>
          <c:extLst>
            <c:ext xmlns:c16="http://schemas.microsoft.com/office/drawing/2014/chart" uri="{C3380CC4-5D6E-409C-BE32-E72D297353CC}">
              <c16:uniqueId val="{00000002-F971-47A0-971C-2AC72ECF6514}"/>
            </c:ext>
          </c:extLst>
        </c:ser>
        <c:ser>
          <c:idx val="3"/>
          <c:order val="3"/>
          <c:tx>
            <c:strRef>
              <c:f>ARRPU!$E$4</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ARRPU!$A$5:$A$10</c:f>
              <c:strCache>
                <c:ptCount val="6"/>
                <c:pt idx="0">
                  <c:v>Albania</c:v>
                </c:pt>
                <c:pt idx="1">
                  <c:v>Bosnia</c:v>
                </c:pt>
                <c:pt idx="2">
                  <c:v>Kosovo*</c:v>
                </c:pt>
                <c:pt idx="3">
                  <c:v>Montenegro</c:v>
                </c:pt>
                <c:pt idx="4">
                  <c:v>North Macedonia</c:v>
                </c:pt>
                <c:pt idx="5">
                  <c:v>Serbia</c:v>
                </c:pt>
              </c:strCache>
            </c:strRef>
          </c:cat>
          <c:val>
            <c:numRef>
              <c:f>ARRPU!$E$5:$E$10</c:f>
              <c:numCache>
                <c:formatCode>#,##0.00</c:formatCode>
                <c:ptCount val="6"/>
                <c:pt idx="0">
                  <c:v>5.4419212947871616</c:v>
                </c:pt>
                <c:pt idx="1">
                  <c:v>2.7001494958173158</c:v>
                </c:pt>
                <c:pt idx="2">
                  <c:v>1.1795986873485398</c:v>
                </c:pt>
                <c:pt idx="3">
                  <c:v>6.6023767904173667</c:v>
                </c:pt>
                <c:pt idx="4">
                  <c:v>5.8392657461449424</c:v>
                </c:pt>
                <c:pt idx="5">
                  <c:v>1.2627022241094903</c:v>
                </c:pt>
              </c:numCache>
            </c:numRef>
          </c:val>
          <c:extLst>
            <c:ext xmlns:c16="http://schemas.microsoft.com/office/drawing/2014/chart" uri="{C3380CC4-5D6E-409C-BE32-E72D297353CC}">
              <c16:uniqueId val="{00000003-F971-47A0-971C-2AC72ECF6514}"/>
            </c:ext>
          </c:extLst>
        </c:ser>
        <c:ser>
          <c:idx val="4"/>
          <c:order val="4"/>
          <c:tx>
            <c:strRef>
              <c:f>ARRPU!$F$4</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ARRPU!$A$5:$A$10</c:f>
              <c:strCache>
                <c:ptCount val="6"/>
                <c:pt idx="0">
                  <c:v>Albania</c:v>
                </c:pt>
                <c:pt idx="1">
                  <c:v>Bosnia</c:v>
                </c:pt>
                <c:pt idx="2">
                  <c:v>Kosovo*</c:v>
                </c:pt>
                <c:pt idx="3">
                  <c:v>Montenegro</c:v>
                </c:pt>
                <c:pt idx="4">
                  <c:v>North Macedonia</c:v>
                </c:pt>
                <c:pt idx="5">
                  <c:v>Serbia</c:v>
                </c:pt>
              </c:strCache>
            </c:strRef>
          </c:cat>
          <c:val>
            <c:numRef>
              <c:f>ARRPU!$F$5:$F$10</c:f>
              <c:numCache>
                <c:formatCode>#,##0.00</c:formatCode>
                <c:ptCount val="6"/>
                <c:pt idx="0">
                  <c:v>4.7356361670610552</c:v>
                </c:pt>
                <c:pt idx="1">
                  <c:v>2.509252499264726</c:v>
                </c:pt>
                <c:pt idx="2">
                  <c:v>1.969992151943776</c:v>
                </c:pt>
                <c:pt idx="3">
                  <c:v>7.0138190176328807</c:v>
                </c:pt>
                <c:pt idx="4">
                  <c:v>5.8623287613280208</c:v>
                </c:pt>
                <c:pt idx="5">
                  <c:v>1.1353853902820212</c:v>
                </c:pt>
              </c:numCache>
            </c:numRef>
          </c:val>
          <c:extLst>
            <c:ext xmlns:c16="http://schemas.microsoft.com/office/drawing/2014/chart" uri="{C3380CC4-5D6E-409C-BE32-E72D297353CC}">
              <c16:uniqueId val="{00000000-1C80-4E56-BF79-667E574DE1EB}"/>
            </c:ext>
          </c:extLst>
        </c:ser>
        <c:ser>
          <c:idx val="5"/>
          <c:order val="5"/>
          <c:tx>
            <c:strRef>
              <c:f>ARRPU!$G$4</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ARRPU!$A$5:$A$10</c:f>
              <c:strCache>
                <c:ptCount val="6"/>
                <c:pt idx="0">
                  <c:v>Albania</c:v>
                </c:pt>
                <c:pt idx="1">
                  <c:v>Bosnia</c:v>
                </c:pt>
                <c:pt idx="2">
                  <c:v>Kosovo*</c:v>
                </c:pt>
                <c:pt idx="3">
                  <c:v>Montenegro</c:v>
                </c:pt>
                <c:pt idx="4">
                  <c:v>North Macedonia</c:v>
                </c:pt>
                <c:pt idx="5">
                  <c:v>Serbia</c:v>
                </c:pt>
              </c:strCache>
            </c:strRef>
          </c:cat>
          <c:val>
            <c:numRef>
              <c:f>ARRPU!$G$5:$G$10</c:f>
              <c:numCache>
                <c:formatCode>#,##0.00</c:formatCode>
                <c:ptCount val="6"/>
                <c:pt idx="0">
                  <c:v>4.5104319824282699</c:v>
                </c:pt>
                <c:pt idx="1">
                  <c:v>2.0950232349002249</c:v>
                </c:pt>
                <c:pt idx="2">
                  <c:v>1.793098601636127</c:v>
                </c:pt>
                <c:pt idx="3">
                  <c:v>7.1433263725692067</c:v>
                </c:pt>
                <c:pt idx="4">
                  <c:v>5.9425827937311597</c:v>
                </c:pt>
                <c:pt idx="5">
                  <c:v>1.0376432407297578</c:v>
                </c:pt>
              </c:numCache>
            </c:numRef>
          </c:val>
          <c:extLst>
            <c:ext xmlns:c16="http://schemas.microsoft.com/office/drawing/2014/chart" uri="{C3380CC4-5D6E-409C-BE32-E72D297353CC}">
              <c16:uniqueId val="{00000001-1C80-4E56-BF79-667E574DE1EB}"/>
            </c:ext>
          </c:extLst>
        </c:ser>
        <c:ser>
          <c:idx val="6"/>
          <c:order val="6"/>
          <c:tx>
            <c:strRef>
              <c:f>ARRPU!$H$4</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ARRPU!$A$5:$A$10</c:f>
              <c:strCache>
                <c:ptCount val="6"/>
                <c:pt idx="0">
                  <c:v>Albania</c:v>
                </c:pt>
                <c:pt idx="1">
                  <c:v>Bosnia</c:v>
                </c:pt>
                <c:pt idx="2">
                  <c:v>Kosovo*</c:v>
                </c:pt>
                <c:pt idx="3">
                  <c:v>Montenegro</c:v>
                </c:pt>
                <c:pt idx="4">
                  <c:v>North Macedonia</c:v>
                </c:pt>
                <c:pt idx="5">
                  <c:v>Serbia</c:v>
                </c:pt>
              </c:strCache>
            </c:strRef>
          </c:cat>
          <c:val>
            <c:numRef>
              <c:f>ARRPU!$H$5:$H$10</c:f>
              <c:numCache>
                <c:formatCode>#,##0.00</c:formatCode>
                <c:ptCount val="6"/>
                <c:pt idx="0">
                  <c:v>4.2383199263133395</c:v>
                </c:pt>
                <c:pt idx="1">
                  <c:v>2.218258169188017</c:v>
                </c:pt>
                <c:pt idx="2">
                  <c:v>1.7789433667679737</c:v>
                </c:pt>
                <c:pt idx="3">
                  <c:v>7.3756629331877228</c:v>
                </c:pt>
                <c:pt idx="4">
                  <c:v>6.3091853695642222</c:v>
                </c:pt>
                <c:pt idx="5">
                  <c:v>1.0630401171639301</c:v>
                </c:pt>
              </c:numCache>
            </c:numRef>
          </c:val>
          <c:extLst>
            <c:ext xmlns:c16="http://schemas.microsoft.com/office/drawing/2014/chart" uri="{C3380CC4-5D6E-409C-BE32-E72D297353CC}">
              <c16:uniqueId val="{00000000-8A3B-4155-BC31-A50FC3E7086E}"/>
            </c:ext>
          </c:extLst>
        </c:ser>
        <c:ser>
          <c:idx val="7"/>
          <c:order val="7"/>
          <c:tx>
            <c:strRef>
              <c:f>ARRPU!$I$4</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ARRPU!$A$5:$A$10</c:f>
              <c:strCache>
                <c:ptCount val="6"/>
                <c:pt idx="0">
                  <c:v>Albania</c:v>
                </c:pt>
                <c:pt idx="1">
                  <c:v>Bosnia</c:v>
                </c:pt>
                <c:pt idx="2">
                  <c:v>Kosovo*</c:v>
                </c:pt>
                <c:pt idx="3">
                  <c:v>Montenegro</c:v>
                </c:pt>
                <c:pt idx="4">
                  <c:v>North Macedonia</c:v>
                </c:pt>
                <c:pt idx="5">
                  <c:v>Serbia</c:v>
                </c:pt>
              </c:strCache>
            </c:strRef>
          </c:cat>
          <c:val>
            <c:numRef>
              <c:f>ARRPU!$I$5:$I$10</c:f>
              <c:numCache>
                <c:formatCode>#,##0.00</c:formatCode>
                <c:ptCount val="6"/>
                <c:pt idx="0">
                  <c:v>4.1427854007250815</c:v>
                </c:pt>
                <c:pt idx="1">
                  <c:v>2.5145282687464947</c:v>
                </c:pt>
                <c:pt idx="2">
                  <c:v>2.0235434433660746</c:v>
                </c:pt>
                <c:pt idx="3">
                  <c:v>7.3990502620373784</c:v>
                </c:pt>
                <c:pt idx="4">
                  <c:v>6.2341355279522483</c:v>
                </c:pt>
                <c:pt idx="5">
                  <c:v>1.1202663725789561</c:v>
                </c:pt>
              </c:numCache>
            </c:numRef>
          </c:val>
          <c:extLst>
            <c:ext xmlns:c16="http://schemas.microsoft.com/office/drawing/2014/chart" uri="{C3380CC4-5D6E-409C-BE32-E72D297353CC}">
              <c16:uniqueId val="{00000001-8A3B-4155-BC31-A50FC3E7086E}"/>
            </c:ext>
          </c:extLst>
        </c:ser>
        <c:ser>
          <c:idx val="8"/>
          <c:order val="8"/>
          <c:tx>
            <c:strRef>
              <c:f>ARRPU!$J$4</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ARRPU!$A$5:$A$10</c:f>
              <c:strCache>
                <c:ptCount val="6"/>
                <c:pt idx="0">
                  <c:v>Albania</c:v>
                </c:pt>
                <c:pt idx="1">
                  <c:v>Bosnia</c:v>
                </c:pt>
                <c:pt idx="2">
                  <c:v>Kosovo*</c:v>
                </c:pt>
                <c:pt idx="3">
                  <c:v>Montenegro</c:v>
                </c:pt>
                <c:pt idx="4">
                  <c:v>North Macedonia</c:v>
                </c:pt>
                <c:pt idx="5">
                  <c:v>Serbia</c:v>
                </c:pt>
              </c:strCache>
            </c:strRef>
          </c:cat>
          <c:val>
            <c:numRef>
              <c:f>ARRPU!$J$5:$J$10</c:f>
              <c:numCache>
                <c:formatCode>#,##0.00</c:formatCode>
                <c:ptCount val="6"/>
                <c:pt idx="0">
                  <c:v>3.798</c:v>
                </c:pt>
                <c:pt idx="1">
                  <c:v>2.3380508377036091</c:v>
                </c:pt>
                <c:pt idx="2">
                  <c:v>1.7657427359977311</c:v>
                </c:pt>
                <c:pt idx="3">
                  <c:v>7.246769969292254</c:v>
                </c:pt>
                <c:pt idx="4">
                  <c:v>6.4932866713773425</c:v>
                </c:pt>
                <c:pt idx="5">
                  <c:v>1.0352163234025886</c:v>
                </c:pt>
              </c:numCache>
            </c:numRef>
          </c:val>
          <c:extLst>
            <c:ext xmlns:c16="http://schemas.microsoft.com/office/drawing/2014/chart" uri="{C3380CC4-5D6E-409C-BE32-E72D297353CC}">
              <c16:uniqueId val="{00000000-6F2D-4B46-9DD3-8FAE4DB9B0D6}"/>
            </c:ext>
          </c:extLst>
        </c:ser>
        <c:ser>
          <c:idx val="9"/>
          <c:order val="9"/>
          <c:tx>
            <c:strRef>
              <c:f>ARRPU!$K$4</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ARRPU!$A$5:$A$10</c:f>
              <c:strCache>
                <c:ptCount val="6"/>
                <c:pt idx="0">
                  <c:v>Albania</c:v>
                </c:pt>
                <c:pt idx="1">
                  <c:v>Bosnia</c:v>
                </c:pt>
                <c:pt idx="2">
                  <c:v>Kosovo*</c:v>
                </c:pt>
                <c:pt idx="3">
                  <c:v>Montenegro</c:v>
                </c:pt>
                <c:pt idx="4">
                  <c:v>North Macedonia</c:v>
                </c:pt>
                <c:pt idx="5">
                  <c:v>Serbia</c:v>
                </c:pt>
              </c:strCache>
            </c:strRef>
          </c:cat>
          <c:val>
            <c:numRef>
              <c:f>ARRPU!$K$5:$K$10</c:f>
              <c:numCache>
                <c:formatCode>#,##0.00</c:formatCode>
                <c:ptCount val="6"/>
                <c:pt idx="0">
                  <c:v>3.5960000000000001</c:v>
                </c:pt>
                <c:pt idx="1">
                  <c:v>1.9497327955056969</c:v>
                </c:pt>
                <c:pt idx="2">
                  <c:v>1.6573377197369634</c:v>
                </c:pt>
                <c:pt idx="3">
                  <c:v>7.1132788180073305</c:v>
                </c:pt>
                <c:pt idx="4">
                  <c:v>6.2057354169976264</c:v>
                </c:pt>
                <c:pt idx="5">
                  <c:v>0.91177245779008298</c:v>
                </c:pt>
              </c:numCache>
            </c:numRef>
          </c:val>
          <c:extLst>
            <c:ext xmlns:c16="http://schemas.microsoft.com/office/drawing/2014/chart" uri="{C3380CC4-5D6E-409C-BE32-E72D297353CC}">
              <c16:uniqueId val="{00000001-6F2D-4B46-9DD3-8FAE4DB9B0D6}"/>
            </c:ext>
          </c:extLst>
        </c:ser>
        <c:ser>
          <c:idx val="10"/>
          <c:order val="10"/>
          <c:tx>
            <c:strRef>
              <c:f>ARRPU!$L$4</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ARRPU!$A$5:$A$10</c:f>
              <c:strCache>
                <c:ptCount val="6"/>
                <c:pt idx="0">
                  <c:v>Albania</c:v>
                </c:pt>
                <c:pt idx="1">
                  <c:v>Bosnia</c:v>
                </c:pt>
                <c:pt idx="2">
                  <c:v>Kosovo*</c:v>
                </c:pt>
                <c:pt idx="3">
                  <c:v>Montenegro</c:v>
                </c:pt>
                <c:pt idx="4">
                  <c:v>North Macedonia</c:v>
                </c:pt>
                <c:pt idx="5">
                  <c:v>Serbia</c:v>
                </c:pt>
              </c:strCache>
            </c:strRef>
          </c:cat>
          <c:val>
            <c:numRef>
              <c:f>ARRPU!$L$5:$L$10</c:f>
              <c:numCache>
                <c:formatCode>#,##0.00</c:formatCode>
                <c:ptCount val="6"/>
                <c:pt idx="0">
                  <c:v>3.8201899955659688</c:v>
                </c:pt>
                <c:pt idx="1">
                  <c:v>2.1638950714037688</c:v>
                </c:pt>
                <c:pt idx="2">
                  <c:v>1.8107056276485256</c:v>
                </c:pt>
                <c:pt idx="3">
                  <c:v>6.8297103303562894</c:v>
                </c:pt>
                <c:pt idx="4">
                  <c:v>6.2088107449817391</c:v>
                </c:pt>
                <c:pt idx="5">
                  <c:v>0.97982448359831542</c:v>
                </c:pt>
              </c:numCache>
            </c:numRef>
          </c:val>
          <c:extLst>
            <c:ext xmlns:c16="http://schemas.microsoft.com/office/drawing/2014/chart" uri="{C3380CC4-5D6E-409C-BE32-E72D297353CC}">
              <c16:uniqueId val="{00000000-B16E-40BE-BA97-5CB16F990D7B}"/>
            </c:ext>
          </c:extLst>
        </c:ser>
        <c:ser>
          <c:idx val="11"/>
          <c:order val="11"/>
          <c:tx>
            <c:strRef>
              <c:f>ARRPU!$M$4</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ARRPU!$A$5:$A$10</c:f>
              <c:strCache>
                <c:ptCount val="6"/>
                <c:pt idx="0">
                  <c:v>Albania</c:v>
                </c:pt>
                <c:pt idx="1">
                  <c:v>Bosnia</c:v>
                </c:pt>
                <c:pt idx="2">
                  <c:v>Kosovo*</c:v>
                </c:pt>
                <c:pt idx="3">
                  <c:v>Montenegro</c:v>
                </c:pt>
                <c:pt idx="4">
                  <c:v>North Macedonia</c:v>
                </c:pt>
                <c:pt idx="5">
                  <c:v>Serbia</c:v>
                </c:pt>
              </c:strCache>
            </c:strRef>
          </c:cat>
          <c:val>
            <c:numRef>
              <c:f>ARRPU!$M$5:$M$10</c:f>
              <c:numCache>
                <c:formatCode>#,##0.00</c:formatCode>
                <c:ptCount val="6"/>
                <c:pt idx="0">
                  <c:v>4.2507904257307283</c:v>
                </c:pt>
                <c:pt idx="1">
                  <c:v>2.2396139990789798</c:v>
                </c:pt>
                <c:pt idx="2">
                  <c:v>2.4015613226273214</c:v>
                </c:pt>
                <c:pt idx="3">
                  <c:v>6.182158446696647</c:v>
                </c:pt>
                <c:pt idx="4">
                  <c:v>6.2268149820638055</c:v>
                </c:pt>
                <c:pt idx="5">
                  <c:v>1.0001564941480765</c:v>
                </c:pt>
              </c:numCache>
            </c:numRef>
          </c:val>
          <c:extLst>
            <c:ext xmlns:c16="http://schemas.microsoft.com/office/drawing/2014/chart" uri="{C3380CC4-5D6E-409C-BE32-E72D297353CC}">
              <c16:uniqueId val="{00000001-B16E-40BE-BA97-5CB16F990D7B}"/>
            </c:ext>
          </c:extLst>
        </c:ser>
        <c:ser>
          <c:idx val="12"/>
          <c:order val="12"/>
          <c:tx>
            <c:strRef>
              <c:f>ARRPU!$N$4</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ARRPU!$A$5:$A$10</c:f>
              <c:strCache>
                <c:ptCount val="6"/>
                <c:pt idx="0">
                  <c:v>Albania</c:v>
                </c:pt>
                <c:pt idx="1">
                  <c:v>Bosnia</c:v>
                </c:pt>
                <c:pt idx="2">
                  <c:v>Kosovo*</c:v>
                </c:pt>
                <c:pt idx="3">
                  <c:v>Montenegro</c:v>
                </c:pt>
                <c:pt idx="4">
                  <c:v>North Macedonia</c:v>
                </c:pt>
                <c:pt idx="5">
                  <c:v>Serbia</c:v>
                </c:pt>
              </c:strCache>
            </c:strRef>
          </c:cat>
          <c:val>
            <c:numRef>
              <c:f>ARRPU!$N$5:$N$10</c:f>
              <c:numCache>
                <c:formatCode>#,##0.00</c:formatCode>
                <c:ptCount val="6"/>
                <c:pt idx="0">
                  <c:v>3.7679999999999998</c:v>
                </c:pt>
                <c:pt idx="1">
                  <c:v>2.0150466102956903</c:v>
                </c:pt>
                <c:pt idx="2">
                  <c:v>2.2559767288633084</c:v>
                </c:pt>
                <c:pt idx="3">
                  <c:v>6.9805765637334716</c:v>
                </c:pt>
                <c:pt idx="4">
                  <c:v>6.1604075776525242</c:v>
                </c:pt>
                <c:pt idx="5">
                  <c:v>1.0215729741825434</c:v>
                </c:pt>
              </c:numCache>
            </c:numRef>
          </c:val>
          <c:extLst>
            <c:ext xmlns:c16="http://schemas.microsoft.com/office/drawing/2014/chart" uri="{C3380CC4-5D6E-409C-BE32-E72D297353CC}">
              <c16:uniqueId val="{00000000-69FD-4231-BCD1-1ABD7071E21F}"/>
            </c:ext>
          </c:extLst>
        </c:ser>
        <c:ser>
          <c:idx val="13"/>
          <c:order val="13"/>
          <c:tx>
            <c:strRef>
              <c:f>ARRPU!$O$4</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ARRPU!$A$5:$A$10</c:f>
              <c:strCache>
                <c:ptCount val="6"/>
                <c:pt idx="0">
                  <c:v>Albania</c:v>
                </c:pt>
                <c:pt idx="1">
                  <c:v>Bosnia</c:v>
                </c:pt>
                <c:pt idx="2">
                  <c:v>Kosovo*</c:v>
                </c:pt>
                <c:pt idx="3">
                  <c:v>Montenegro</c:v>
                </c:pt>
                <c:pt idx="4">
                  <c:v>North Macedonia</c:v>
                </c:pt>
                <c:pt idx="5">
                  <c:v>Serbia</c:v>
                </c:pt>
              </c:strCache>
            </c:strRef>
          </c:cat>
          <c:val>
            <c:numRef>
              <c:f>ARRPU!$O$5:$O$10</c:f>
              <c:numCache>
                <c:formatCode>#,##0.00</c:formatCode>
                <c:ptCount val="6"/>
                <c:pt idx="0">
                  <c:v>3.4630000000000001</c:v>
                </c:pt>
                <c:pt idx="1">
                  <c:v>1.7830950683913402</c:v>
                </c:pt>
                <c:pt idx="2">
                  <c:v>2.2559752433002971</c:v>
                </c:pt>
                <c:pt idx="3">
                  <c:v>6.9299907573405699</c:v>
                </c:pt>
                <c:pt idx="4">
                  <c:v>6.4062643980407827</c:v>
                </c:pt>
                <c:pt idx="5">
                  <c:v>0.95804794189774289</c:v>
                </c:pt>
              </c:numCache>
            </c:numRef>
          </c:val>
          <c:extLst>
            <c:ext xmlns:c16="http://schemas.microsoft.com/office/drawing/2014/chart" uri="{C3380CC4-5D6E-409C-BE32-E72D297353CC}">
              <c16:uniqueId val="{00000001-69FD-4231-BCD1-1ABD7071E21F}"/>
            </c:ext>
          </c:extLst>
        </c:ser>
        <c:ser>
          <c:idx val="14"/>
          <c:order val="14"/>
          <c:tx>
            <c:strRef>
              <c:f>ARRPU!$P$4</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ARRPU!$A$5:$A$10</c:f>
              <c:strCache>
                <c:ptCount val="6"/>
                <c:pt idx="0">
                  <c:v>Albania</c:v>
                </c:pt>
                <c:pt idx="1">
                  <c:v>Bosnia</c:v>
                </c:pt>
                <c:pt idx="2">
                  <c:v>Kosovo*</c:v>
                </c:pt>
                <c:pt idx="3">
                  <c:v>Montenegro</c:v>
                </c:pt>
                <c:pt idx="4">
                  <c:v>North Macedonia</c:v>
                </c:pt>
                <c:pt idx="5">
                  <c:v>Serbia</c:v>
                </c:pt>
              </c:strCache>
            </c:strRef>
          </c:cat>
          <c:val>
            <c:numRef>
              <c:f>ARRPU!$P$5:$P$10</c:f>
              <c:numCache>
                <c:formatCode>#,##0.00</c:formatCode>
                <c:ptCount val="6"/>
                <c:pt idx="0">
                  <c:v>4.06169069982717</c:v>
                </c:pt>
                <c:pt idx="1">
                  <c:v>2.0203396166152734</c:v>
                </c:pt>
                <c:pt idx="2">
                  <c:v>1.9284852495495182</c:v>
                </c:pt>
                <c:pt idx="3">
                  <c:v>7.0421884418105662</c:v>
                </c:pt>
                <c:pt idx="4">
                  <c:v>6.4539999999999997</c:v>
                </c:pt>
                <c:pt idx="5">
                  <c:v>1.0167742405182321</c:v>
                </c:pt>
              </c:numCache>
            </c:numRef>
          </c:val>
          <c:extLst>
            <c:ext xmlns:c16="http://schemas.microsoft.com/office/drawing/2014/chart" uri="{C3380CC4-5D6E-409C-BE32-E72D297353CC}">
              <c16:uniqueId val="{00000000-0A35-453F-BCC6-C839050AADD5}"/>
            </c:ext>
          </c:extLst>
        </c:ser>
        <c:ser>
          <c:idx val="15"/>
          <c:order val="15"/>
          <c:tx>
            <c:strRef>
              <c:f>ARRPU!$Q$4</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ARRPU!$A$5:$A$10</c:f>
              <c:strCache>
                <c:ptCount val="6"/>
                <c:pt idx="0">
                  <c:v>Albania</c:v>
                </c:pt>
                <c:pt idx="1">
                  <c:v>Bosnia</c:v>
                </c:pt>
                <c:pt idx="2">
                  <c:v>Kosovo*</c:v>
                </c:pt>
                <c:pt idx="3">
                  <c:v>Montenegro</c:v>
                </c:pt>
                <c:pt idx="4">
                  <c:v>North Macedonia</c:v>
                </c:pt>
                <c:pt idx="5">
                  <c:v>Serbia</c:v>
                </c:pt>
              </c:strCache>
            </c:strRef>
          </c:cat>
          <c:val>
            <c:numRef>
              <c:f>ARRPU!$Q$5:$Q$10</c:f>
              <c:numCache>
                <c:formatCode>#,##0.00</c:formatCode>
                <c:ptCount val="6"/>
                <c:pt idx="0">
                  <c:v>4.432735527340979</c:v>
                </c:pt>
                <c:pt idx="1">
                  <c:v>1.9249277031341667</c:v>
                </c:pt>
                <c:pt idx="2">
                  <c:v>2.3368095858917033</c:v>
                </c:pt>
                <c:pt idx="3">
                  <c:v>6.240566946027907</c:v>
                </c:pt>
                <c:pt idx="4">
                  <c:v>6.3920000000000003</c:v>
                </c:pt>
                <c:pt idx="5">
                  <c:v>1.0422886467854615</c:v>
                </c:pt>
              </c:numCache>
            </c:numRef>
          </c:val>
          <c:extLst>
            <c:ext xmlns:c16="http://schemas.microsoft.com/office/drawing/2014/chart" uri="{C3380CC4-5D6E-409C-BE32-E72D297353CC}">
              <c16:uniqueId val="{00000001-0A35-453F-BCC6-C839050AADD5}"/>
            </c:ext>
          </c:extLst>
        </c:ser>
        <c:dLbls>
          <c:dLblPos val="outEnd"/>
          <c:showLegendKey val="0"/>
          <c:showVal val="1"/>
          <c:showCatName val="0"/>
          <c:showSerName val="0"/>
          <c:showPercent val="0"/>
          <c:showBubbleSize val="0"/>
        </c:dLbls>
        <c:gapWidth val="219"/>
        <c:overlap val="-27"/>
        <c:axId val="584533272"/>
        <c:axId val="584534584"/>
      </c:barChart>
      <c:catAx>
        <c:axId val="584533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4534584"/>
        <c:crosses val="autoZero"/>
        <c:auto val="1"/>
        <c:lblAlgn val="ctr"/>
        <c:lblOffset val="100"/>
        <c:noMultiLvlLbl val="0"/>
      </c:catAx>
      <c:valAx>
        <c:axId val="5845345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4533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5400000" vert="horz"/>
    <a:lstStyle/>
    <a:p>
      <a:pPr>
        <a:defRPr/>
      </a:pPr>
      <a:endParaRPr lang="en-US"/>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de-DE"/>
              <a:t>Fg. 11 Average number of roaming minutes (calls received, EEA) / subscriber (EEA) / month</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roaming unit'!$B$62</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17C1-4C0E-BD01-A308FF57D84B}"/>
                </c:ext>
              </c:extLst>
            </c:dLbl>
            <c:dLbl>
              <c:idx val="4"/>
              <c:delete val="1"/>
              <c:extLst>
                <c:ext xmlns:c15="http://schemas.microsoft.com/office/drawing/2012/chart" uri="{CE6537A1-D6FC-4f65-9D91-7224C49458BB}"/>
                <c:ext xmlns:c16="http://schemas.microsoft.com/office/drawing/2014/chart" uri="{C3380CC4-5D6E-409C-BE32-E72D297353CC}">
                  <c16:uniqueId val="{00000000-6B46-4E65-83AF-AC320C93C63E}"/>
                </c:ext>
              </c:extLst>
            </c:dLbl>
            <c:dLbl>
              <c:idx val="5"/>
              <c:delete val="1"/>
              <c:extLst>
                <c:ext xmlns:c15="http://schemas.microsoft.com/office/drawing/2012/chart" uri="{CE6537A1-D6FC-4f65-9D91-7224C49458BB}"/>
                <c:ext xmlns:c16="http://schemas.microsoft.com/office/drawing/2014/chart" uri="{C3380CC4-5D6E-409C-BE32-E72D297353CC}">
                  <c16:uniqueId val="{00000001-17C1-4C0E-BD01-A308FF57D84B}"/>
                </c:ext>
              </c:extLst>
            </c:dLbl>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unit'!$A$63:$A$68</c:f>
              <c:strCache>
                <c:ptCount val="6"/>
                <c:pt idx="0">
                  <c:v>Albania</c:v>
                </c:pt>
                <c:pt idx="1">
                  <c:v>Bosnia</c:v>
                </c:pt>
                <c:pt idx="2">
                  <c:v>Kosovo*</c:v>
                </c:pt>
                <c:pt idx="3">
                  <c:v>Montenegro</c:v>
                </c:pt>
                <c:pt idx="4">
                  <c:v>North Macedonia</c:v>
                </c:pt>
                <c:pt idx="5">
                  <c:v>Serbia</c:v>
                </c:pt>
              </c:strCache>
            </c:strRef>
          </c:cat>
          <c:val>
            <c:numRef>
              <c:f>'Avg. roaming unit'!$B$63:$B$68</c:f>
              <c:numCache>
                <c:formatCode>#,##0.00</c:formatCode>
                <c:ptCount val="6"/>
                <c:pt idx="0">
                  <c:v>3.5673027101080819</c:v>
                </c:pt>
                <c:pt idx="1">
                  <c:v>0</c:v>
                </c:pt>
                <c:pt idx="2">
                  <c:v>0.26647888037398054</c:v>
                </c:pt>
                <c:pt idx="3">
                  <c:v>1.4371276728401188</c:v>
                </c:pt>
                <c:pt idx="4">
                  <c:v>0</c:v>
                </c:pt>
                <c:pt idx="5">
                  <c:v>0</c:v>
                </c:pt>
              </c:numCache>
            </c:numRef>
          </c:val>
          <c:extLst>
            <c:ext xmlns:c16="http://schemas.microsoft.com/office/drawing/2014/chart" uri="{C3380CC4-5D6E-409C-BE32-E72D297353CC}">
              <c16:uniqueId val="{00000000-1CC9-4C87-88BC-72A891F75294}"/>
            </c:ext>
          </c:extLst>
        </c:ser>
        <c:ser>
          <c:idx val="1"/>
          <c:order val="1"/>
          <c:tx>
            <c:strRef>
              <c:f>'Avg. roaming unit'!$C$62</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17C1-4C0E-BD01-A308FF57D84B}"/>
                </c:ext>
              </c:extLst>
            </c:dLbl>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unit'!$A$63:$A$68</c:f>
              <c:strCache>
                <c:ptCount val="6"/>
                <c:pt idx="0">
                  <c:v>Albania</c:v>
                </c:pt>
                <c:pt idx="1">
                  <c:v>Bosnia</c:v>
                </c:pt>
                <c:pt idx="2">
                  <c:v>Kosovo*</c:v>
                </c:pt>
                <c:pt idx="3">
                  <c:v>Montenegro</c:v>
                </c:pt>
                <c:pt idx="4">
                  <c:v>North Macedonia</c:v>
                </c:pt>
                <c:pt idx="5">
                  <c:v>Serbia</c:v>
                </c:pt>
              </c:strCache>
            </c:strRef>
          </c:cat>
          <c:val>
            <c:numRef>
              <c:f>'Avg. roaming unit'!$C$63:$C$68</c:f>
              <c:numCache>
                <c:formatCode>#,##0.00</c:formatCode>
                <c:ptCount val="6"/>
                <c:pt idx="0">
                  <c:v>3.1901034714911951</c:v>
                </c:pt>
                <c:pt idx="1">
                  <c:v>0</c:v>
                </c:pt>
                <c:pt idx="2">
                  <c:v>0.22353606557924213</c:v>
                </c:pt>
                <c:pt idx="3">
                  <c:v>1.409342071161463</c:v>
                </c:pt>
                <c:pt idx="4">
                  <c:v>0.82802912666767992</c:v>
                </c:pt>
                <c:pt idx="5">
                  <c:v>0.73641368616757819</c:v>
                </c:pt>
              </c:numCache>
            </c:numRef>
          </c:val>
          <c:extLst>
            <c:ext xmlns:c16="http://schemas.microsoft.com/office/drawing/2014/chart" uri="{C3380CC4-5D6E-409C-BE32-E72D297353CC}">
              <c16:uniqueId val="{00000001-1CC9-4C87-88BC-72A891F75294}"/>
            </c:ext>
          </c:extLst>
        </c:ser>
        <c:ser>
          <c:idx val="2"/>
          <c:order val="2"/>
          <c:tx>
            <c:strRef>
              <c:f>'Avg. roaming unit'!$D$62</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unit'!$A$63:$A$68</c:f>
              <c:strCache>
                <c:ptCount val="6"/>
                <c:pt idx="0">
                  <c:v>Albania</c:v>
                </c:pt>
                <c:pt idx="1">
                  <c:v>Bosnia</c:v>
                </c:pt>
                <c:pt idx="2">
                  <c:v>Kosovo*</c:v>
                </c:pt>
                <c:pt idx="3">
                  <c:v>Montenegro</c:v>
                </c:pt>
                <c:pt idx="4">
                  <c:v>North Macedonia</c:v>
                </c:pt>
                <c:pt idx="5">
                  <c:v>Serbia</c:v>
                </c:pt>
              </c:strCache>
            </c:strRef>
          </c:cat>
          <c:val>
            <c:numRef>
              <c:f>'Avg. roaming unit'!$D$63:$D$68</c:f>
              <c:numCache>
                <c:formatCode>#,##0.00</c:formatCode>
                <c:ptCount val="6"/>
                <c:pt idx="0">
                  <c:v>4.3400798058054528</c:v>
                </c:pt>
                <c:pt idx="1">
                  <c:v>1.138094310632128</c:v>
                </c:pt>
                <c:pt idx="2">
                  <c:v>0.18252942639112146</c:v>
                </c:pt>
                <c:pt idx="3">
                  <c:v>1.1633253743113858</c:v>
                </c:pt>
                <c:pt idx="4">
                  <c:v>0.74929717298751608</c:v>
                </c:pt>
                <c:pt idx="5">
                  <c:v>0.44565006224184911</c:v>
                </c:pt>
              </c:numCache>
            </c:numRef>
          </c:val>
          <c:extLst>
            <c:ext xmlns:c16="http://schemas.microsoft.com/office/drawing/2014/chart" uri="{C3380CC4-5D6E-409C-BE32-E72D297353CC}">
              <c16:uniqueId val="{00000002-1CC9-4C87-88BC-72A891F75294}"/>
            </c:ext>
          </c:extLst>
        </c:ser>
        <c:ser>
          <c:idx val="3"/>
          <c:order val="3"/>
          <c:tx>
            <c:strRef>
              <c:f>'Avg. roaming unit'!$E$62</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unit'!$A$63:$A$68</c:f>
              <c:strCache>
                <c:ptCount val="6"/>
                <c:pt idx="0">
                  <c:v>Albania</c:v>
                </c:pt>
                <c:pt idx="1">
                  <c:v>Bosnia</c:v>
                </c:pt>
                <c:pt idx="2">
                  <c:v>Kosovo*</c:v>
                </c:pt>
                <c:pt idx="3">
                  <c:v>Montenegro</c:v>
                </c:pt>
                <c:pt idx="4">
                  <c:v>North Macedonia</c:v>
                </c:pt>
                <c:pt idx="5">
                  <c:v>Serbia</c:v>
                </c:pt>
              </c:strCache>
            </c:strRef>
          </c:cat>
          <c:val>
            <c:numRef>
              <c:f>'Avg. roaming unit'!$E$63:$E$68</c:f>
              <c:numCache>
                <c:formatCode>#,##0.00</c:formatCode>
                <c:ptCount val="6"/>
                <c:pt idx="0">
                  <c:v>3.9753200542971534</c:v>
                </c:pt>
                <c:pt idx="1">
                  <c:v>1.1162405951586991</c:v>
                </c:pt>
                <c:pt idx="2">
                  <c:v>0.13814487043788468</c:v>
                </c:pt>
                <c:pt idx="3">
                  <c:v>1.0298022147659998</c:v>
                </c:pt>
                <c:pt idx="4">
                  <c:v>0.68597257149471969</c:v>
                </c:pt>
                <c:pt idx="5">
                  <c:v>0.49593709314021989</c:v>
                </c:pt>
              </c:numCache>
            </c:numRef>
          </c:val>
          <c:extLst>
            <c:ext xmlns:c16="http://schemas.microsoft.com/office/drawing/2014/chart" uri="{C3380CC4-5D6E-409C-BE32-E72D297353CC}">
              <c16:uniqueId val="{00000003-1CC9-4C87-88BC-72A891F75294}"/>
            </c:ext>
          </c:extLst>
        </c:ser>
        <c:ser>
          <c:idx val="4"/>
          <c:order val="4"/>
          <c:tx>
            <c:strRef>
              <c:f>'Avg. roaming unit'!$F$62</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unit'!$A$63:$A$68</c:f>
              <c:strCache>
                <c:ptCount val="6"/>
                <c:pt idx="0">
                  <c:v>Albania</c:v>
                </c:pt>
                <c:pt idx="1">
                  <c:v>Bosnia</c:v>
                </c:pt>
                <c:pt idx="2">
                  <c:v>Kosovo*</c:v>
                </c:pt>
                <c:pt idx="3">
                  <c:v>Montenegro</c:v>
                </c:pt>
                <c:pt idx="4">
                  <c:v>North Macedonia</c:v>
                </c:pt>
                <c:pt idx="5">
                  <c:v>Serbia</c:v>
                </c:pt>
              </c:strCache>
            </c:strRef>
          </c:cat>
          <c:val>
            <c:numRef>
              <c:f>'Avg. roaming unit'!$F$63:$F$68</c:f>
              <c:numCache>
                <c:formatCode>#,##0.00</c:formatCode>
                <c:ptCount val="6"/>
                <c:pt idx="0">
                  <c:v>3.8573730190689193</c:v>
                </c:pt>
                <c:pt idx="1">
                  <c:v>0.7423233883243624</c:v>
                </c:pt>
                <c:pt idx="2">
                  <c:v>0.22655914105781524</c:v>
                </c:pt>
                <c:pt idx="3">
                  <c:v>0.99479255357453955</c:v>
                </c:pt>
                <c:pt idx="4">
                  <c:v>0.67873073302335152</c:v>
                </c:pt>
                <c:pt idx="5">
                  <c:v>0.86877607392049117</c:v>
                </c:pt>
              </c:numCache>
            </c:numRef>
          </c:val>
          <c:extLst>
            <c:ext xmlns:c16="http://schemas.microsoft.com/office/drawing/2014/chart" uri="{C3380CC4-5D6E-409C-BE32-E72D297353CC}">
              <c16:uniqueId val="{00000000-8AA4-455E-A922-95A37E4C5199}"/>
            </c:ext>
          </c:extLst>
        </c:ser>
        <c:ser>
          <c:idx val="5"/>
          <c:order val="5"/>
          <c:tx>
            <c:strRef>
              <c:f>'Avg. roaming unit'!$G$62</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unit'!$A$63:$A$68</c:f>
              <c:strCache>
                <c:ptCount val="6"/>
                <c:pt idx="0">
                  <c:v>Albania</c:v>
                </c:pt>
                <c:pt idx="1">
                  <c:v>Bosnia</c:v>
                </c:pt>
                <c:pt idx="2">
                  <c:v>Kosovo*</c:v>
                </c:pt>
                <c:pt idx="3">
                  <c:v>Montenegro</c:v>
                </c:pt>
                <c:pt idx="4">
                  <c:v>North Macedonia</c:v>
                </c:pt>
                <c:pt idx="5">
                  <c:v>Serbia</c:v>
                </c:pt>
              </c:strCache>
            </c:strRef>
          </c:cat>
          <c:val>
            <c:numRef>
              <c:f>'Avg. roaming unit'!$G$63:$G$68</c:f>
              <c:numCache>
                <c:formatCode>#,##0.00</c:formatCode>
                <c:ptCount val="6"/>
                <c:pt idx="0">
                  <c:v>3.1568519632857845</c:v>
                </c:pt>
                <c:pt idx="1">
                  <c:v>0.84579919125556513</c:v>
                </c:pt>
                <c:pt idx="2">
                  <c:v>0.18799145508011372</c:v>
                </c:pt>
                <c:pt idx="3">
                  <c:v>0.8353776160013896</c:v>
                </c:pt>
                <c:pt idx="4">
                  <c:v>0.70825316122138859</c:v>
                </c:pt>
                <c:pt idx="5">
                  <c:v>0.67452765327396047</c:v>
                </c:pt>
              </c:numCache>
            </c:numRef>
          </c:val>
          <c:extLst>
            <c:ext xmlns:c16="http://schemas.microsoft.com/office/drawing/2014/chart" uri="{C3380CC4-5D6E-409C-BE32-E72D297353CC}">
              <c16:uniqueId val="{00000001-8AA4-455E-A922-95A37E4C5199}"/>
            </c:ext>
          </c:extLst>
        </c:ser>
        <c:ser>
          <c:idx val="6"/>
          <c:order val="6"/>
          <c:tx>
            <c:strRef>
              <c:f>'Avg. roaming unit'!$H$62</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unit'!$A$63:$A$68</c:f>
              <c:strCache>
                <c:ptCount val="6"/>
                <c:pt idx="0">
                  <c:v>Albania</c:v>
                </c:pt>
                <c:pt idx="1">
                  <c:v>Bosnia</c:v>
                </c:pt>
                <c:pt idx="2">
                  <c:v>Kosovo*</c:v>
                </c:pt>
                <c:pt idx="3">
                  <c:v>Montenegro</c:v>
                </c:pt>
                <c:pt idx="4">
                  <c:v>North Macedonia</c:v>
                </c:pt>
                <c:pt idx="5">
                  <c:v>Serbia</c:v>
                </c:pt>
              </c:strCache>
            </c:strRef>
          </c:cat>
          <c:val>
            <c:numRef>
              <c:f>'Avg. roaming unit'!$H$63:$H$68</c:f>
              <c:numCache>
                <c:formatCode>#,##0.00</c:formatCode>
                <c:ptCount val="6"/>
                <c:pt idx="0">
                  <c:v>3.7227908614484417</c:v>
                </c:pt>
                <c:pt idx="1">
                  <c:v>0.90198691416865262</c:v>
                </c:pt>
                <c:pt idx="2">
                  <c:v>0.45516300011398608</c:v>
                </c:pt>
                <c:pt idx="3">
                  <c:v>1.0201556848123297</c:v>
                </c:pt>
                <c:pt idx="4">
                  <c:v>1.1177323091864213</c:v>
                </c:pt>
                <c:pt idx="5">
                  <c:v>1.0647368004774334</c:v>
                </c:pt>
              </c:numCache>
            </c:numRef>
          </c:val>
          <c:extLst>
            <c:ext xmlns:c16="http://schemas.microsoft.com/office/drawing/2014/chart" uri="{C3380CC4-5D6E-409C-BE32-E72D297353CC}">
              <c16:uniqueId val="{00000000-23A6-4DCA-B0F4-90114CC9CCFB}"/>
            </c:ext>
          </c:extLst>
        </c:ser>
        <c:ser>
          <c:idx val="7"/>
          <c:order val="7"/>
          <c:tx>
            <c:strRef>
              <c:f>'Avg. roaming unit'!$I$62</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unit'!$A$63:$A$68</c:f>
              <c:strCache>
                <c:ptCount val="6"/>
                <c:pt idx="0">
                  <c:v>Albania</c:v>
                </c:pt>
                <c:pt idx="1">
                  <c:v>Bosnia</c:v>
                </c:pt>
                <c:pt idx="2">
                  <c:v>Kosovo*</c:v>
                </c:pt>
                <c:pt idx="3">
                  <c:v>Montenegro</c:v>
                </c:pt>
                <c:pt idx="4">
                  <c:v>North Macedonia</c:v>
                </c:pt>
                <c:pt idx="5">
                  <c:v>Serbia</c:v>
                </c:pt>
              </c:strCache>
            </c:strRef>
          </c:cat>
          <c:val>
            <c:numRef>
              <c:f>'Avg. roaming unit'!$I$63:$I$68</c:f>
              <c:numCache>
                <c:formatCode>#,##0.00</c:formatCode>
                <c:ptCount val="6"/>
                <c:pt idx="0">
                  <c:v>2.697134290541459</c:v>
                </c:pt>
                <c:pt idx="1">
                  <c:v>1.1058242338288886</c:v>
                </c:pt>
                <c:pt idx="2">
                  <c:v>0.32085903767899854</c:v>
                </c:pt>
                <c:pt idx="3">
                  <c:v>0.80533480138416225</c:v>
                </c:pt>
                <c:pt idx="4">
                  <c:v>0.5518532288191712</c:v>
                </c:pt>
                <c:pt idx="5">
                  <c:v>0.92806514854471411</c:v>
                </c:pt>
              </c:numCache>
            </c:numRef>
          </c:val>
          <c:extLst>
            <c:ext xmlns:c16="http://schemas.microsoft.com/office/drawing/2014/chart" uri="{C3380CC4-5D6E-409C-BE32-E72D297353CC}">
              <c16:uniqueId val="{00000001-23A6-4DCA-B0F4-90114CC9CCFB}"/>
            </c:ext>
          </c:extLst>
        </c:ser>
        <c:ser>
          <c:idx val="8"/>
          <c:order val="8"/>
          <c:tx>
            <c:strRef>
              <c:f>'Avg. roaming unit'!$J$62</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unit'!$A$63:$A$68</c:f>
              <c:strCache>
                <c:ptCount val="6"/>
                <c:pt idx="0">
                  <c:v>Albania</c:v>
                </c:pt>
                <c:pt idx="1">
                  <c:v>Bosnia</c:v>
                </c:pt>
                <c:pt idx="2">
                  <c:v>Kosovo*</c:v>
                </c:pt>
                <c:pt idx="3">
                  <c:v>Montenegro</c:v>
                </c:pt>
                <c:pt idx="4">
                  <c:v>North Macedonia</c:v>
                </c:pt>
                <c:pt idx="5">
                  <c:v>Serbia</c:v>
                </c:pt>
              </c:strCache>
            </c:strRef>
          </c:cat>
          <c:val>
            <c:numRef>
              <c:f>'Avg. roaming unit'!$J$63:$J$68</c:f>
              <c:numCache>
                <c:formatCode>#,##0.00</c:formatCode>
                <c:ptCount val="6"/>
                <c:pt idx="0">
                  <c:v>3.513742558967845</c:v>
                </c:pt>
                <c:pt idx="1">
                  <c:v>0.78915722826965162</c:v>
                </c:pt>
                <c:pt idx="2">
                  <c:v>0.19618672871710022</c:v>
                </c:pt>
                <c:pt idx="3">
                  <c:v>0.64393400981622373</c:v>
                </c:pt>
                <c:pt idx="4">
                  <c:v>0.82581822839714747</c:v>
                </c:pt>
                <c:pt idx="5">
                  <c:v>0.86629177174033722</c:v>
                </c:pt>
              </c:numCache>
            </c:numRef>
          </c:val>
          <c:extLst>
            <c:ext xmlns:c16="http://schemas.microsoft.com/office/drawing/2014/chart" uri="{C3380CC4-5D6E-409C-BE32-E72D297353CC}">
              <c16:uniqueId val="{00000000-71D4-4489-86BB-B7FEE8A2BA9E}"/>
            </c:ext>
          </c:extLst>
        </c:ser>
        <c:ser>
          <c:idx val="9"/>
          <c:order val="9"/>
          <c:tx>
            <c:strRef>
              <c:f>'Avg. roaming unit'!$K$62</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unit'!$A$63:$A$68</c:f>
              <c:strCache>
                <c:ptCount val="6"/>
                <c:pt idx="0">
                  <c:v>Albania</c:v>
                </c:pt>
                <c:pt idx="1">
                  <c:v>Bosnia</c:v>
                </c:pt>
                <c:pt idx="2">
                  <c:v>Kosovo*</c:v>
                </c:pt>
                <c:pt idx="3">
                  <c:v>Montenegro</c:v>
                </c:pt>
                <c:pt idx="4">
                  <c:v>North Macedonia</c:v>
                </c:pt>
                <c:pt idx="5">
                  <c:v>Serbia</c:v>
                </c:pt>
              </c:strCache>
            </c:strRef>
          </c:cat>
          <c:val>
            <c:numRef>
              <c:f>'Avg. roaming unit'!$K$63:$K$68</c:f>
              <c:numCache>
                <c:formatCode>#,##0.00</c:formatCode>
                <c:ptCount val="6"/>
                <c:pt idx="0">
                  <c:v>2.862001151308045</c:v>
                </c:pt>
                <c:pt idx="1">
                  <c:v>0.6796984642527768</c:v>
                </c:pt>
                <c:pt idx="2">
                  <c:v>0.17929959850140278</c:v>
                </c:pt>
                <c:pt idx="3">
                  <c:v>0.60183326626065337</c:v>
                </c:pt>
                <c:pt idx="4">
                  <c:v>0.86137002743484226</c:v>
                </c:pt>
                <c:pt idx="5">
                  <c:v>0.87717121588089331</c:v>
                </c:pt>
              </c:numCache>
            </c:numRef>
          </c:val>
          <c:extLst>
            <c:ext xmlns:c16="http://schemas.microsoft.com/office/drawing/2014/chart" uri="{C3380CC4-5D6E-409C-BE32-E72D297353CC}">
              <c16:uniqueId val="{00000001-71D4-4489-86BB-B7FEE8A2BA9E}"/>
            </c:ext>
          </c:extLst>
        </c:ser>
        <c:ser>
          <c:idx val="10"/>
          <c:order val="10"/>
          <c:tx>
            <c:strRef>
              <c:f>'Avg. roaming unit'!$L$62</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unit'!$A$63:$A$68</c:f>
              <c:strCache>
                <c:ptCount val="6"/>
                <c:pt idx="0">
                  <c:v>Albania</c:v>
                </c:pt>
                <c:pt idx="1">
                  <c:v>Bosnia</c:v>
                </c:pt>
                <c:pt idx="2">
                  <c:v>Kosovo*</c:v>
                </c:pt>
                <c:pt idx="3">
                  <c:v>Montenegro</c:v>
                </c:pt>
                <c:pt idx="4">
                  <c:v>North Macedonia</c:v>
                </c:pt>
                <c:pt idx="5">
                  <c:v>Serbia</c:v>
                </c:pt>
              </c:strCache>
            </c:strRef>
          </c:cat>
          <c:val>
            <c:numRef>
              <c:f>'Avg. roaming unit'!$L$63:$L$68</c:f>
              <c:numCache>
                <c:formatCode>#,##0.00</c:formatCode>
                <c:ptCount val="6"/>
                <c:pt idx="0">
                  <c:v>2.6116370405493443</c:v>
                </c:pt>
                <c:pt idx="1">
                  <c:v>0.78639784817501945</c:v>
                </c:pt>
                <c:pt idx="2">
                  <c:v>6.3175477290276644E-2</c:v>
                </c:pt>
                <c:pt idx="3">
                  <c:v>0.60022333051399479</c:v>
                </c:pt>
                <c:pt idx="4">
                  <c:v>0.84830035556987016</c:v>
                </c:pt>
                <c:pt idx="5">
                  <c:v>0.79605804943914915</c:v>
                </c:pt>
              </c:numCache>
            </c:numRef>
          </c:val>
          <c:extLst>
            <c:ext xmlns:c16="http://schemas.microsoft.com/office/drawing/2014/chart" uri="{C3380CC4-5D6E-409C-BE32-E72D297353CC}">
              <c16:uniqueId val="{00000000-0666-4E59-A2E7-9C0ACBAEBB97}"/>
            </c:ext>
          </c:extLst>
        </c:ser>
        <c:ser>
          <c:idx val="11"/>
          <c:order val="11"/>
          <c:tx>
            <c:strRef>
              <c:f>'Avg. roaming unit'!$M$62</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unit'!$A$63:$A$68</c:f>
              <c:strCache>
                <c:ptCount val="6"/>
                <c:pt idx="0">
                  <c:v>Albania</c:v>
                </c:pt>
                <c:pt idx="1">
                  <c:v>Bosnia</c:v>
                </c:pt>
                <c:pt idx="2">
                  <c:v>Kosovo*</c:v>
                </c:pt>
                <c:pt idx="3">
                  <c:v>Montenegro</c:v>
                </c:pt>
                <c:pt idx="4">
                  <c:v>North Macedonia</c:v>
                </c:pt>
                <c:pt idx="5">
                  <c:v>Serbia</c:v>
                </c:pt>
              </c:strCache>
            </c:strRef>
          </c:cat>
          <c:val>
            <c:numRef>
              <c:f>'Avg. roaming unit'!$M$63:$M$68</c:f>
              <c:numCache>
                <c:formatCode>#,##0.00</c:formatCode>
                <c:ptCount val="6"/>
                <c:pt idx="0">
                  <c:v>2.9036864536953817</c:v>
                </c:pt>
                <c:pt idx="1">
                  <c:v>0.82659615338788639</c:v>
                </c:pt>
                <c:pt idx="2">
                  <c:v>4.9412213722333807E-2</c:v>
                </c:pt>
                <c:pt idx="3">
                  <c:v>0.63174962707106863</c:v>
                </c:pt>
                <c:pt idx="4">
                  <c:v>0.94392213805897185</c:v>
                </c:pt>
                <c:pt idx="5">
                  <c:v>0.75630680123687399</c:v>
                </c:pt>
              </c:numCache>
            </c:numRef>
          </c:val>
          <c:extLst>
            <c:ext xmlns:c16="http://schemas.microsoft.com/office/drawing/2014/chart" uri="{C3380CC4-5D6E-409C-BE32-E72D297353CC}">
              <c16:uniqueId val="{00000001-0666-4E59-A2E7-9C0ACBAEBB97}"/>
            </c:ext>
          </c:extLst>
        </c:ser>
        <c:ser>
          <c:idx val="12"/>
          <c:order val="12"/>
          <c:tx>
            <c:strRef>
              <c:f>'Avg. roaming unit'!$N$62</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unit'!$A$63:$A$68</c:f>
              <c:strCache>
                <c:ptCount val="6"/>
                <c:pt idx="0">
                  <c:v>Albania</c:v>
                </c:pt>
                <c:pt idx="1">
                  <c:v>Bosnia</c:v>
                </c:pt>
                <c:pt idx="2">
                  <c:v>Kosovo*</c:v>
                </c:pt>
                <c:pt idx="3">
                  <c:v>Montenegro</c:v>
                </c:pt>
                <c:pt idx="4">
                  <c:v>North Macedonia</c:v>
                </c:pt>
                <c:pt idx="5">
                  <c:v>Serbia</c:v>
                </c:pt>
              </c:strCache>
            </c:strRef>
          </c:cat>
          <c:val>
            <c:numRef>
              <c:f>'Avg. roaming unit'!$N$63:$N$68</c:f>
              <c:numCache>
                <c:formatCode>#,##0.00</c:formatCode>
                <c:ptCount val="6"/>
                <c:pt idx="0">
                  <c:v>1.3664978645866264</c:v>
                </c:pt>
                <c:pt idx="1">
                  <c:v>0.50172059914067246</c:v>
                </c:pt>
                <c:pt idx="2">
                  <c:v>3.1742259424326423E-2</c:v>
                </c:pt>
                <c:pt idx="3">
                  <c:v>0.78559098700545749</c:v>
                </c:pt>
                <c:pt idx="4">
                  <c:v>0.57591574322004802</c:v>
                </c:pt>
                <c:pt idx="5">
                  <c:v>0.60788329541258257</c:v>
                </c:pt>
              </c:numCache>
            </c:numRef>
          </c:val>
          <c:extLst>
            <c:ext xmlns:c16="http://schemas.microsoft.com/office/drawing/2014/chart" uri="{C3380CC4-5D6E-409C-BE32-E72D297353CC}">
              <c16:uniqueId val="{00000000-CE2F-426F-8AFF-54686D349E90}"/>
            </c:ext>
          </c:extLst>
        </c:ser>
        <c:ser>
          <c:idx val="13"/>
          <c:order val="13"/>
          <c:tx>
            <c:strRef>
              <c:f>'Avg. roaming unit'!$O$62</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unit'!$A$63:$A$68</c:f>
              <c:strCache>
                <c:ptCount val="6"/>
                <c:pt idx="0">
                  <c:v>Albania</c:v>
                </c:pt>
                <c:pt idx="1">
                  <c:v>Bosnia</c:v>
                </c:pt>
                <c:pt idx="2">
                  <c:v>Kosovo*</c:v>
                </c:pt>
                <c:pt idx="3">
                  <c:v>Montenegro</c:v>
                </c:pt>
                <c:pt idx="4">
                  <c:v>North Macedonia</c:v>
                </c:pt>
                <c:pt idx="5">
                  <c:v>Serbia</c:v>
                </c:pt>
              </c:strCache>
            </c:strRef>
          </c:cat>
          <c:val>
            <c:numRef>
              <c:f>'Avg. roaming unit'!$O$63:$O$68</c:f>
              <c:numCache>
                <c:formatCode>#,##0.00</c:formatCode>
                <c:ptCount val="6"/>
                <c:pt idx="0">
                  <c:v>1.7481458627174424</c:v>
                </c:pt>
                <c:pt idx="1">
                  <c:v>0.51546705368629864</c:v>
                </c:pt>
                <c:pt idx="2">
                  <c:v>9.2991341471810054E-2</c:v>
                </c:pt>
                <c:pt idx="3">
                  <c:v>0.57242990223206058</c:v>
                </c:pt>
                <c:pt idx="4">
                  <c:v>0.56172552195248648</c:v>
                </c:pt>
                <c:pt idx="5">
                  <c:v>0.6573178556552689</c:v>
                </c:pt>
              </c:numCache>
            </c:numRef>
          </c:val>
          <c:extLst>
            <c:ext xmlns:c16="http://schemas.microsoft.com/office/drawing/2014/chart" uri="{C3380CC4-5D6E-409C-BE32-E72D297353CC}">
              <c16:uniqueId val="{00000001-CE2F-426F-8AFF-54686D349E90}"/>
            </c:ext>
          </c:extLst>
        </c:ser>
        <c:ser>
          <c:idx val="14"/>
          <c:order val="14"/>
          <c:tx>
            <c:strRef>
              <c:f>'Avg. roaming unit'!$P$62</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unit'!$A$63:$A$68</c:f>
              <c:strCache>
                <c:ptCount val="6"/>
                <c:pt idx="0">
                  <c:v>Albania</c:v>
                </c:pt>
                <c:pt idx="1">
                  <c:v>Bosnia</c:v>
                </c:pt>
                <c:pt idx="2">
                  <c:v>Kosovo*</c:v>
                </c:pt>
                <c:pt idx="3">
                  <c:v>Montenegro</c:v>
                </c:pt>
                <c:pt idx="4">
                  <c:v>North Macedonia</c:v>
                </c:pt>
                <c:pt idx="5">
                  <c:v>Serbia</c:v>
                </c:pt>
              </c:strCache>
            </c:strRef>
          </c:cat>
          <c:val>
            <c:numRef>
              <c:f>'Avg. roaming unit'!$P$63:$P$68</c:f>
              <c:numCache>
                <c:formatCode>#,##0.00</c:formatCode>
                <c:ptCount val="6"/>
                <c:pt idx="0">
                  <c:v>1.9779142294114751</c:v>
                </c:pt>
                <c:pt idx="1">
                  <c:v>0.48987470079388012</c:v>
                </c:pt>
                <c:pt idx="2">
                  <c:v>9.5317747536822747E-2</c:v>
                </c:pt>
                <c:pt idx="3">
                  <c:v>0.38176051114314663</c:v>
                </c:pt>
                <c:pt idx="4">
                  <c:v>0.55014170492549952</c:v>
                </c:pt>
                <c:pt idx="5">
                  <c:v>0.51619322000267975</c:v>
                </c:pt>
              </c:numCache>
            </c:numRef>
          </c:val>
          <c:extLst>
            <c:ext xmlns:c16="http://schemas.microsoft.com/office/drawing/2014/chart" uri="{C3380CC4-5D6E-409C-BE32-E72D297353CC}">
              <c16:uniqueId val="{00000000-D39A-42E5-8527-4723C0323A75}"/>
            </c:ext>
          </c:extLst>
        </c:ser>
        <c:ser>
          <c:idx val="15"/>
          <c:order val="15"/>
          <c:tx>
            <c:strRef>
              <c:f>'Avg. roaming unit'!$Q$62</c:f>
              <c:strCache>
                <c:ptCount val="1"/>
                <c:pt idx="0">
                  <c:v>Q3 20222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unit'!$A$63:$A$68</c:f>
              <c:strCache>
                <c:ptCount val="6"/>
                <c:pt idx="0">
                  <c:v>Albania</c:v>
                </c:pt>
                <c:pt idx="1">
                  <c:v>Bosnia</c:v>
                </c:pt>
                <c:pt idx="2">
                  <c:v>Kosovo*</c:v>
                </c:pt>
                <c:pt idx="3">
                  <c:v>Montenegro</c:v>
                </c:pt>
                <c:pt idx="4">
                  <c:v>North Macedonia</c:v>
                </c:pt>
                <c:pt idx="5">
                  <c:v>Serbia</c:v>
                </c:pt>
              </c:strCache>
            </c:strRef>
          </c:cat>
          <c:val>
            <c:numRef>
              <c:f>'Avg. roaming unit'!$Q$63:$Q$68</c:f>
              <c:numCache>
                <c:formatCode>#,##0.00</c:formatCode>
                <c:ptCount val="6"/>
                <c:pt idx="0">
                  <c:v>1.9454337903086467</c:v>
                </c:pt>
                <c:pt idx="1">
                  <c:v>0.66640010036826292</c:v>
                </c:pt>
                <c:pt idx="2">
                  <c:v>0.22819167042113619</c:v>
                </c:pt>
                <c:pt idx="3">
                  <c:v>0.57968206597983074</c:v>
                </c:pt>
                <c:pt idx="4">
                  <c:v>0.50395461145833442</c:v>
                </c:pt>
                <c:pt idx="5">
                  <c:v>0.68369432812616104</c:v>
                </c:pt>
              </c:numCache>
            </c:numRef>
          </c:val>
          <c:extLst>
            <c:ext xmlns:c16="http://schemas.microsoft.com/office/drawing/2014/chart" uri="{C3380CC4-5D6E-409C-BE32-E72D297353CC}">
              <c16:uniqueId val="{00000001-D39A-42E5-8527-4723C0323A75}"/>
            </c:ext>
          </c:extLst>
        </c:ser>
        <c:dLbls>
          <c:dLblPos val="outEnd"/>
          <c:showLegendKey val="0"/>
          <c:showVal val="1"/>
          <c:showCatName val="0"/>
          <c:showSerName val="0"/>
          <c:showPercent val="0"/>
          <c:showBubbleSize val="0"/>
        </c:dLbls>
        <c:gapWidth val="219"/>
        <c:overlap val="-27"/>
        <c:axId val="810091240"/>
        <c:axId val="810091568"/>
      </c:barChart>
      <c:catAx>
        <c:axId val="810091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0091568"/>
        <c:crosses val="autoZero"/>
        <c:auto val="1"/>
        <c:lblAlgn val="ctr"/>
        <c:lblOffset val="100"/>
        <c:noMultiLvlLbl val="0"/>
      </c:catAx>
      <c:valAx>
        <c:axId val="810091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009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a:t>
            </a:r>
            <a:r>
              <a:rPr lang="de-DE" baseline="0"/>
              <a:t> 10 </a:t>
            </a:r>
            <a:r>
              <a:rPr lang="de-DE"/>
              <a:t>Average number of roaming minutes (calls received, WB RLAH+) / subscriber (WB RLAH+) /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roaming unit'!$D$71</c:f>
              <c:strCache>
                <c:ptCount val="1"/>
                <c:pt idx="0">
                  <c:v>Q2 2019</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unit'!$A$72:$A$78</c:f>
              <c:strCache>
                <c:ptCount val="6"/>
                <c:pt idx="0">
                  <c:v>Albania</c:v>
                </c:pt>
                <c:pt idx="1">
                  <c:v>Bosnia</c:v>
                </c:pt>
                <c:pt idx="2">
                  <c:v>Kosovo*</c:v>
                </c:pt>
                <c:pt idx="3">
                  <c:v>Montenegro</c:v>
                </c:pt>
                <c:pt idx="4">
                  <c:v>North Macedonia</c:v>
                </c:pt>
                <c:pt idx="5">
                  <c:v>Serbia</c:v>
                </c:pt>
              </c:strCache>
            </c:strRef>
          </c:cat>
          <c:val>
            <c:numRef>
              <c:f>'Avg. roaming unit'!$D$72:$D$78</c:f>
              <c:numCache>
                <c:formatCode>#,##0.00</c:formatCode>
                <c:ptCount val="7"/>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0-8FA6-407D-BF1B-90FB8E640FCC}"/>
            </c:ext>
          </c:extLst>
        </c:ser>
        <c:ser>
          <c:idx val="1"/>
          <c:order val="1"/>
          <c:tx>
            <c:strRef>
              <c:f>'Avg. roaming unit'!$E$71</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unit'!$A$72:$A$78</c:f>
              <c:strCache>
                <c:ptCount val="6"/>
                <c:pt idx="0">
                  <c:v>Albania</c:v>
                </c:pt>
                <c:pt idx="1">
                  <c:v>Bosnia</c:v>
                </c:pt>
                <c:pt idx="2">
                  <c:v>Kosovo*</c:v>
                </c:pt>
                <c:pt idx="3">
                  <c:v>Montenegro</c:v>
                </c:pt>
                <c:pt idx="4">
                  <c:v>North Macedonia</c:v>
                </c:pt>
                <c:pt idx="5">
                  <c:v>Serbia</c:v>
                </c:pt>
              </c:strCache>
            </c:strRef>
          </c:cat>
          <c:val>
            <c:numRef>
              <c:f>'Avg. roaming unit'!$E$72:$E$78</c:f>
              <c:numCache>
                <c:formatCode>#,##0.00</c:formatCode>
                <c:ptCount val="7"/>
                <c:pt idx="0">
                  <c:v>0.85883832447806163</c:v>
                </c:pt>
                <c:pt idx="1">
                  <c:v>2.2539540238562585</c:v>
                </c:pt>
                <c:pt idx="2">
                  <c:v>0.31849747081461649</c:v>
                </c:pt>
                <c:pt idx="3">
                  <c:v>13.851642465740893</c:v>
                </c:pt>
                <c:pt idx="4">
                  <c:v>0.73692651020106659</c:v>
                </c:pt>
                <c:pt idx="5">
                  <c:v>1.1930213862557115</c:v>
                </c:pt>
              </c:numCache>
            </c:numRef>
          </c:val>
          <c:extLst>
            <c:ext xmlns:c16="http://schemas.microsoft.com/office/drawing/2014/chart" uri="{C3380CC4-5D6E-409C-BE32-E72D297353CC}">
              <c16:uniqueId val="{00000001-8FA6-407D-BF1B-90FB8E640FCC}"/>
            </c:ext>
          </c:extLst>
        </c:ser>
        <c:ser>
          <c:idx val="2"/>
          <c:order val="2"/>
          <c:tx>
            <c:strRef>
              <c:f>'Avg. roaming unit'!$F$71</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unit'!$A$72:$A$78</c:f>
              <c:strCache>
                <c:ptCount val="6"/>
                <c:pt idx="0">
                  <c:v>Albania</c:v>
                </c:pt>
                <c:pt idx="1">
                  <c:v>Bosnia</c:v>
                </c:pt>
                <c:pt idx="2">
                  <c:v>Kosovo*</c:v>
                </c:pt>
                <c:pt idx="3">
                  <c:v>Montenegro</c:v>
                </c:pt>
                <c:pt idx="4">
                  <c:v>North Macedonia</c:v>
                </c:pt>
                <c:pt idx="5">
                  <c:v>Serbia</c:v>
                </c:pt>
              </c:strCache>
            </c:strRef>
          </c:cat>
          <c:val>
            <c:numRef>
              <c:f>'Avg. roaming unit'!$F$72:$F$78</c:f>
              <c:numCache>
                <c:formatCode>#,##0.00</c:formatCode>
                <c:ptCount val="7"/>
                <c:pt idx="0">
                  <c:v>1.3011131839875234</c:v>
                </c:pt>
                <c:pt idx="1">
                  <c:v>2.6438258326417001</c:v>
                </c:pt>
                <c:pt idx="2">
                  <c:v>0.24084144711122721</c:v>
                </c:pt>
                <c:pt idx="3">
                  <c:v>31.830358869290027</c:v>
                </c:pt>
                <c:pt idx="4">
                  <c:v>1.0502297271394159</c:v>
                </c:pt>
                <c:pt idx="5">
                  <c:v>1.0726145929687187</c:v>
                </c:pt>
              </c:numCache>
            </c:numRef>
          </c:val>
          <c:extLst>
            <c:ext xmlns:c16="http://schemas.microsoft.com/office/drawing/2014/chart" uri="{C3380CC4-5D6E-409C-BE32-E72D297353CC}">
              <c16:uniqueId val="{00000000-453D-4F13-BC6E-89D032A3E2FD}"/>
            </c:ext>
          </c:extLst>
        </c:ser>
        <c:ser>
          <c:idx val="3"/>
          <c:order val="3"/>
          <c:tx>
            <c:strRef>
              <c:f>'Avg. roaming unit'!$G$71</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unit'!$A$72:$A$78</c:f>
              <c:strCache>
                <c:ptCount val="6"/>
                <c:pt idx="0">
                  <c:v>Albania</c:v>
                </c:pt>
                <c:pt idx="1">
                  <c:v>Bosnia</c:v>
                </c:pt>
                <c:pt idx="2">
                  <c:v>Kosovo*</c:v>
                </c:pt>
                <c:pt idx="3">
                  <c:v>Montenegro</c:v>
                </c:pt>
                <c:pt idx="4">
                  <c:v>North Macedonia</c:v>
                </c:pt>
                <c:pt idx="5">
                  <c:v>Serbia</c:v>
                </c:pt>
              </c:strCache>
            </c:strRef>
          </c:cat>
          <c:val>
            <c:numRef>
              <c:f>'Avg. roaming unit'!$G$72:$G$78</c:f>
              <c:numCache>
                <c:formatCode>#,##0.00</c:formatCode>
                <c:ptCount val="7"/>
                <c:pt idx="0">
                  <c:v>0.86935798385388319</c:v>
                </c:pt>
                <c:pt idx="1">
                  <c:v>2.7929615356081641</c:v>
                </c:pt>
                <c:pt idx="2">
                  <c:v>0.20958032940295712</c:v>
                </c:pt>
                <c:pt idx="3">
                  <c:v>35.275357621633816</c:v>
                </c:pt>
                <c:pt idx="4">
                  <c:v>1.0859010040699848</c:v>
                </c:pt>
                <c:pt idx="5">
                  <c:v>1.8451427321301817</c:v>
                </c:pt>
              </c:numCache>
            </c:numRef>
          </c:val>
          <c:extLst>
            <c:ext xmlns:c16="http://schemas.microsoft.com/office/drawing/2014/chart" uri="{C3380CC4-5D6E-409C-BE32-E72D297353CC}">
              <c16:uniqueId val="{00000001-453D-4F13-BC6E-89D032A3E2FD}"/>
            </c:ext>
          </c:extLst>
        </c:ser>
        <c:ser>
          <c:idx val="4"/>
          <c:order val="4"/>
          <c:tx>
            <c:strRef>
              <c:f>'Avg. roaming unit'!$H$71</c:f>
              <c:strCache>
                <c:ptCount val="1"/>
                <c:pt idx="0">
                  <c:v>Q2 2020</c:v>
                </c:pt>
              </c:strCache>
            </c:strRef>
          </c:tx>
          <c:spPr>
            <a:solidFill>
              <a:srgbClr val="255E9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unit'!$A$72:$A$78</c:f>
              <c:strCache>
                <c:ptCount val="6"/>
                <c:pt idx="0">
                  <c:v>Albania</c:v>
                </c:pt>
                <c:pt idx="1">
                  <c:v>Bosnia</c:v>
                </c:pt>
                <c:pt idx="2">
                  <c:v>Kosovo*</c:v>
                </c:pt>
                <c:pt idx="3">
                  <c:v>Montenegro</c:v>
                </c:pt>
                <c:pt idx="4">
                  <c:v>North Macedonia</c:v>
                </c:pt>
                <c:pt idx="5">
                  <c:v>Serbia</c:v>
                </c:pt>
              </c:strCache>
            </c:strRef>
          </c:cat>
          <c:val>
            <c:numRef>
              <c:f>'Avg. roaming unit'!$H$72:$H$78</c:f>
              <c:numCache>
                <c:formatCode>#,##0.00</c:formatCode>
                <c:ptCount val="7"/>
                <c:pt idx="0">
                  <c:v>1.0070802754654002</c:v>
                </c:pt>
                <c:pt idx="1">
                  <c:v>3.6859772034828873</c:v>
                </c:pt>
                <c:pt idx="2">
                  <c:v>0.21848579517153979</c:v>
                </c:pt>
                <c:pt idx="3">
                  <c:v>69.603771851653818</c:v>
                </c:pt>
                <c:pt idx="4">
                  <c:v>1.5126026965342048</c:v>
                </c:pt>
                <c:pt idx="5">
                  <c:v>2.7770069020415633</c:v>
                </c:pt>
              </c:numCache>
            </c:numRef>
          </c:val>
          <c:extLst>
            <c:ext xmlns:c16="http://schemas.microsoft.com/office/drawing/2014/chart" uri="{C3380CC4-5D6E-409C-BE32-E72D297353CC}">
              <c16:uniqueId val="{00000000-AFCC-439D-8CA8-540013701F0B}"/>
            </c:ext>
          </c:extLst>
        </c:ser>
        <c:ser>
          <c:idx val="5"/>
          <c:order val="5"/>
          <c:tx>
            <c:strRef>
              <c:f>'Avg. roaming unit'!$I$71</c:f>
              <c:strCache>
                <c:ptCount val="1"/>
                <c:pt idx="0">
                  <c:v>Q3 2020</c:v>
                </c:pt>
              </c:strCache>
            </c:strRef>
          </c:tx>
          <c:spPr>
            <a:solidFill>
              <a:srgbClr val="9E480E"/>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unit'!$A$72:$A$78</c:f>
              <c:strCache>
                <c:ptCount val="6"/>
                <c:pt idx="0">
                  <c:v>Albania</c:v>
                </c:pt>
                <c:pt idx="1">
                  <c:v>Bosnia</c:v>
                </c:pt>
                <c:pt idx="2">
                  <c:v>Kosovo*</c:v>
                </c:pt>
                <c:pt idx="3">
                  <c:v>Montenegro</c:v>
                </c:pt>
                <c:pt idx="4">
                  <c:v>North Macedonia</c:v>
                </c:pt>
                <c:pt idx="5">
                  <c:v>Serbia</c:v>
                </c:pt>
              </c:strCache>
            </c:strRef>
          </c:cat>
          <c:val>
            <c:numRef>
              <c:f>'Avg. roaming unit'!$I$72:$I$78</c:f>
              <c:numCache>
                <c:formatCode>#,##0.00</c:formatCode>
                <c:ptCount val="7"/>
                <c:pt idx="0">
                  <c:v>0.91610486885567533</c:v>
                </c:pt>
                <c:pt idx="1">
                  <c:v>3.1163603288197841</c:v>
                </c:pt>
                <c:pt idx="2">
                  <c:v>0.50724229360836304</c:v>
                </c:pt>
                <c:pt idx="3">
                  <c:v>50.401674158466847</c:v>
                </c:pt>
                <c:pt idx="4">
                  <c:v>0.95643201771438535</c:v>
                </c:pt>
                <c:pt idx="5">
                  <c:v>2.2428535120164699</c:v>
                </c:pt>
              </c:numCache>
            </c:numRef>
          </c:val>
          <c:extLst>
            <c:ext xmlns:c16="http://schemas.microsoft.com/office/drawing/2014/chart" uri="{C3380CC4-5D6E-409C-BE32-E72D297353CC}">
              <c16:uniqueId val="{00000001-AFCC-439D-8CA8-540013701F0B}"/>
            </c:ext>
          </c:extLst>
        </c:ser>
        <c:ser>
          <c:idx val="6"/>
          <c:order val="6"/>
          <c:tx>
            <c:strRef>
              <c:f>'Avg. roaming unit'!$J$71</c:f>
              <c:strCache>
                <c:ptCount val="1"/>
                <c:pt idx="0">
                  <c:v>Q4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unit'!$A$72:$A$78</c:f>
              <c:strCache>
                <c:ptCount val="6"/>
                <c:pt idx="0">
                  <c:v>Albania</c:v>
                </c:pt>
                <c:pt idx="1">
                  <c:v>Bosnia</c:v>
                </c:pt>
                <c:pt idx="2">
                  <c:v>Kosovo*</c:v>
                </c:pt>
                <c:pt idx="3">
                  <c:v>Montenegro</c:v>
                </c:pt>
                <c:pt idx="4">
                  <c:v>North Macedonia</c:v>
                </c:pt>
                <c:pt idx="5">
                  <c:v>Serbia</c:v>
                </c:pt>
              </c:strCache>
            </c:strRef>
          </c:cat>
          <c:val>
            <c:numRef>
              <c:f>'Avg. roaming unit'!$J$72:$J$78</c:f>
              <c:numCache>
                <c:formatCode>#,##0.00</c:formatCode>
                <c:ptCount val="7"/>
                <c:pt idx="0">
                  <c:v>0.7491336513699941</c:v>
                </c:pt>
                <c:pt idx="1">
                  <c:v>3.5792854192482442</c:v>
                </c:pt>
                <c:pt idx="2">
                  <c:v>0.4227022797138078</c:v>
                </c:pt>
                <c:pt idx="3">
                  <c:v>52.54754993954905</c:v>
                </c:pt>
                <c:pt idx="4">
                  <c:v>1.0202430683540156</c:v>
                </c:pt>
                <c:pt idx="5">
                  <c:v>2.7940865250811977</c:v>
                </c:pt>
              </c:numCache>
            </c:numRef>
          </c:val>
          <c:extLst>
            <c:ext xmlns:c16="http://schemas.microsoft.com/office/drawing/2014/chart" uri="{C3380CC4-5D6E-409C-BE32-E72D297353CC}">
              <c16:uniqueId val="{00000000-27D1-4EBB-B9FE-2B11A987B588}"/>
            </c:ext>
          </c:extLst>
        </c:ser>
        <c:ser>
          <c:idx val="7"/>
          <c:order val="7"/>
          <c:tx>
            <c:strRef>
              <c:f>'Avg. roaming unit'!$K$71</c:f>
              <c:strCache>
                <c:ptCount val="1"/>
                <c:pt idx="0">
                  <c:v>Q1 2021</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unit'!$A$72:$A$78</c:f>
              <c:strCache>
                <c:ptCount val="6"/>
                <c:pt idx="0">
                  <c:v>Albania</c:v>
                </c:pt>
                <c:pt idx="1">
                  <c:v>Bosnia</c:v>
                </c:pt>
                <c:pt idx="2">
                  <c:v>Kosovo*</c:v>
                </c:pt>
                <c:pt idx="3">
                  <c:v>Montenegro</c:v>
                </c:pt>
                <c:pt idx="4">
                  <c:v>North Macedonia</c:v>
                </c:pt>
                <c:pt idx="5">
                  <c:v>Serbia</c:v>
                </c:pt>
              </c:strCache>
            </c:strRef>
          </c:cat>
          <c:val>
            <c:numRef>
              <c:f>'Avg. roaming unit'!$K$72:$K$78</c:f>
              <c:numCache>
                <c:formatCode>#,##0.00</c:formatCode>
                <c:ptCount val="7"/>
                <c:pt idx="0">
                  <c:v>0.71101159491960308</c:v>
                </c:pt>
                <c:pt idx="1">
                  <c:v>3.0321428488273274</c:v>
                </c:pt>
                <c:pt idx="2">
                  <c:v>0.39884656824916048</c:v>
                </c:pt>
                <c:pt idx="3">
                  <c:v>50.247760265921727</c:v>
                </c:pt>
                <c:pt idx="4">
                  <c:v>1.1406400249937572</c:v>
                </c:pt>
                <c:pt idx="5">
                  <c:v>2.4354169039213454</c:v>
                </c:pt>
              </c:numCache>
            </c:numRef>
          </c:val>
          <c:extLst>
            <c:ext xmlns:c16="http://schemas.microsoft.com/office/drawing/2014/chart" uri="{C3380CC4-5D6E-409C-BE32-E72D297353CC}">
              <c16:uniqueId val="{00000001-27D1-4EBB-B9FE-2B11A987B588}"/>
            </c:ext>
          </c:extLst>
        </c:ser>
        <c:ser>
          <c:idx val="8"/>
          <c:order val="8"/>
          <c:tx>
            <c:strRef>
              <c:f>'Avg. roaming unit'!$L$71</c:f>
              <c:strCache>
                <c:ptCount val="1"/>
                <c:pt idx="0">
                  <c:v>Q2 2021</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unit'!$A$72:$A$78</c:f>
              <c:strCache>
                <c:ptCount val="6"/>
                <c:pt idx="0">
                  <c:v>Albania</c:v>
                </c:pt>
                <c:pt idx="1">
                  <c:v>Bosnia</c:v>
                </c:pt>
                <c:pt idx="2">
                  <c:v>Kosovo*</c:v>
                </c:pt>
                <c:pt idx="3">
                  <c:v>Montenegro</c:v>
                </c:pt>
                <c:pt idx="4">
                  <c:v>North Macedonia</c:v>
                </c:pt>
                <c:pt idx="5">
                  <c:v>Serbia</c:v>
                </c:pt>
              </c:strCache>
            </c:strRef>
          </c:cat>
          <c:val>
            <c:numRef>
              <c:f>'Avg. roaming unit'!$L$72:$L$78</c:f>
              <c:numCache>
                <c:formatCode>#,##0.00</c:formatCode>
                <c:ptCount val="7"/>
                <c:pt idx="0">
                  <c:v>1.0349357809256472</c:v>
                </c:pt>
                <c:pt idx="1">
                  <c:v>2.6550187925631703</c:v>
                </c:pt>
                <c:pt idx="2">
                  <c:v>0</c:v>
                </c:pt>
                <c:pt idx="3">
                  <c:v>38.387450687703904</c:v>
                </c:pt>
                <c:pt idx="4">
                  <c:v>1.092436824214398</c:v>
                </c:pt>
                <c:pt idx="5">
                  <c:v>2.0348030248849276</c:v>
                </c:pt>
              </c:numCache>
            </c:numRef>
          </c:val>
          <c:extLst>
            <c:ext xmlns:c16="http://schemas.microsoft.com/office/drawing/2014/chart" uri="{C3380CC4-5D6E-409C-BE32-E72D297353CC}">
              <c16:uniqueId val="{00000000-57C9-4895-88DC-41E59A241A24}"/>
            </c:ext>
          </c:extLst>
        </c:ser>
        <c:ser>
          <c:idx val="9"/>
          <c:order val="9"/>
          <c:tx>
            <c:strRef>
              <c:f>'Avg. roaming unit'!$M$71</c:f>
              <c:strCache>
                <c:ptCount val="1"/>
                <c:pt idx="0">
                  <c:v>Q3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unit'!$A$72:$A$78</c:f>
              <c:strCache>
                <c:ptCount val="6"/>
                <c:pt idx="0">
                  <c:v>Albania</c:v>
                </c:pt>
                <c:pt idx="1">
                  <c:v>Bosnia</c:v>
                </c:pt>
                <c:pt idx="2">
                  <c:v>Kosovo*</c:v>
                </c:pt>
                <c:pt idx="3">
                  <c:v>Montenegro</c:v>
                </c:pt>
                <c:pt idx="4">
                  <c:v>North Macedonia</c:v>
                </c:pt>
                <c:pt idx="5">
                  <c:v>Serbia</c:v>
                </c:pt>
              </c:strCache>
            </c:strRef>
          </c:cat>
          <c:val>
            <c:numRef>
              <c:f>'Avg. roaming unit'!$M$72:$M$78</c:f>
              <c:numCache>
                <c:formatCode>#,##0.00</c:formatCode>
                <c:ptCount val="7"/>
                <c:pt idx="0">
                  <c:v>4.3631660146245013</c:v>
                </c:pt>
                <c:pt idx="1">
                  <c:v>3.9018425122869469</c:v>
                </c:pt>
                <c:pt idx="2">
                  <c:v>0</c:v>
                </c:pt>
                <c:pt idx="3">
                  <c:v>26.009061431643119</c:v>
                </c:pt>
                <c:pt idx="4">
                  <c:v>2.7473503068890572</c:v>
                </c:pt>
                <c:pt idx="5">
                  <c:v>5.3058543517653858</c:v>
                </c:pt>
              </c:numCache>
            </c:numRef>
          </c:val>
          <c:extLst>
            <c:ext xmlns:c16="http://schemas.microsoft.com/office/drawing/2014/chart" uri="{C3380CC4-5D6E-409C-BE32-E72D297353CC}">
              <c16:uniqueId val="{00000001-57C9-4895-88DC-41E59A241A24}"/>
            </c:ext>
          </c:extLst>
        </c:ser>
        <c:ser>
          <c:idx val="10"/>
          <c:order val="10"/>
          <c:tx>
            <c:strRef>
              <c:f>'Avg. roaming unit'!$N$71</c:f>
              <c:strCache>
                <c:ptCount val="1"/>
                <c:pt idx="0">
                  <c:v>Q4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unit'!$A$72:$A$78</c:f>
              <c:strCache>
                <c:ptCount val="6"/>
                <c:pt idx="0">
                  <c:v>Albania</c:v>
                </c:pt>
                <c:pt idx="1">
                  <c:v>Bosnia</c:v>
                </c:pt>
                <c:pt idx="2">
                  <c:v>Kosovo*</c:v>
                </c:pt>
                <c:pt idx="3">
                  <c:v>Montenegro</c:v>
                </c:pt>
                <c:pt idx="4">
                  <c:v>North Macedonia</c:v>
                </c:pt>
                <c:pt idx="5">
                  <c:v>Serbia</c:v>
                </c:pt>
              </c:strCache>
            </c:strRef>
          </c:cat>
          <c:val>
            <c:numRef>
              <c:f>'Avg. roaming unit'!$N$72:$N$78</c:f>
              <c:numCache>
                <c:formatCode>#,##0.00</c:formatCode>
                <c:ptCount val="7"/>
                <c:pt idx="0">
                  <c:v>5.5970248232029842E-4</c:v>
                </c:pt>
                <c:pt idx="1">
                  <c:v>0</c:v>
                </c:pt>
                <c:pt idx="2">
                  <c:v>0</c:v>
                </c:pt>
                <c:pt idx="3">
                  <c:v>0</c:v>
                </c:pt>
                <c:pt idx="4">
                  <c:v>0</c:v>
                </c:pt>
                <c:pt idx="5">
                  <c:v>0</c:v>
                </c:pt>
              </c:numCache>
            </c:numRef>
          </c:val>
          <c:extLst>
            <c:ext xmlns:c16="http://schemas.microsoft.com/office/drawing/2014/chart" uri="{C3380CC4-5D6E-409C-BE32-E72D297353CC}">
              <c16:uniqueId val="{00000000-F0FE-4578-BF39-4A521315B236}"/>
            </c:ext>
          </c:extLst>
        </c:ser>
        <c:ser>
          <c:idx val="11"/>
          <c:order val="11"/>
          <c:tx>
            <c:strRef>
              <c:f>'Avg. roaming unit'!$O$71</c:f>
              <c:strCache>
                <c:ptCount val="1"/>
                <c:pt idx="0">
                  <c:v>Q1 2022</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unit'!$A$72:$A$78</c:f>
              <c:strCache>
                <c:ptCount val="6"/>
                <c:pt idx="0">
                  <c:v>Albania</c:v>
                </c:pt>
                <c:pt idx="1">
                  <c:v>Bosnia</c:v>
                </c:pt>
                <c:pt idx="2">
                  <c:v>Kosovo*</c:v>
                </c:pt>
                <c:pt idx="3">
                  <c:v>Montenegro</c:v>
                </c:pt>
                <c:pt idx="4">
                  <c:v>North Macedonia</c:v>
                </c:pt>
                <c:pt idx="5">
                  <c:v>Serbia</c:v>
                </c:pt>
              </c:strCache>
            </c:strRef>
          </c:cat>
          <c:val>
            <c:numRef>
              <c:f>'Avg. roaming unit'!$O$72:$O$78</c:f>
              <c:numCache>
                <c:formatCode>#,##0.00</c:formatCode>
                <c:ptCount val="7"/>
                <c:pt idx="0">
                  <c:v>2.1554378618056412E-4</c:v>
                </c:pt>
                <c:pt idx="1">
                  <c:v>0</c:v>
                </c:pt>
                <c:pt idx="2">
                  <c:v>0</c:v>
                </c:pt>
                <c:pt idx="3">
                  <c:v>0</c:v>
                </c:pt>
                <c:pt idx="4">
                  <c:v>0</c:v>
                </c:pt>
                <c:pt idx="5">
                  <c:v>0</c:v>
                </c:pt>
              </c:numCache>
            </c:numRef>
          </c:val>
          <c:extLst>
            <c:ext xmlns:c16="http://schemas.microsoft.com/office/drawing/2014/chart" uri="{C3380CC4-5D6E-409C-BE32-E72D297353CC}">
              <c16:uniqueId val="{00000001-F0FE-4578-BF39-4A521315B236}"/>
            </c:ext>
          </c:extLst>
        </c:ser>
        <c:ser>
          <c:idx val="12"/>
          <c:order val="12"/>
          <c:tx>
            <c:strRef>
              <c:f>'Avg. roaming unit'!$P$71</c:f>
              <c:strCache>
                <c:ptCount val="1"/>
                <c:pt idx="0">
                  <c:v>Q2 2022</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unit'!$A$72:$A$78</c:f>
              <c:strCache>
                <c:ptCount val="6"/>
                <c:pt idx="0">
                  <c:v>Albania</c:v>
                </c:pt>
                <c:pt idx="1">
                  <c:v>Bosnia</c:v>
                </c:pt>
                <c:pt idx="2">
                  <c:v>Kosovo*</c:v>
                </c:pt>
                <c:pt idx="3">
                  <c:v>Montenegro</c:v>
                </c:pt>
                <c:pt idx="4">
                  <c:v>North Macedonia</c:v>
                </c:pt>
                <c:pt idx="5">
                  <c:v>Serbia</c:v>
                </c:pt>
              </c:strCache>
            </c:strRef>
          </c:cat>
          <c:val>
            <c:numRef>
              <c:f>'Avg. roaming unit'!$P$72:$P$78</c:f>
              <c:numCache>
                <c:formatCode>#,##0.00</c:formatCode>
                <c:ptCount val="7"/>
                <c:pt idx="0">
                  <c:v>0</c:v>
                </c:pt>
                <c:pt idx="1">
                  <c:v>0</c:v>
                </c:pt>
                <c:pt idx="2">
                  <c:v>0</c:v>
                </c:pt>
                <c:pt idx="3">
                  <c:v>0</c:v>
                </c:pt>
                <c:pt idx="4">
                  <c:v>0</c:v>
                </c:pt>
                <c:pt idx="5">
                  <c:v>0</c:v>
                </c:pt>
              </c:numCache>
            </c:numRef>
          </c:val>
          <c:extLst>
            <c:ext xmlns:c16="http://schemas.microsoft.com/office/drawing/2014/chart" uri="{C3380CC4-5D6E-409C-BE32-E72D297353CC}">
              <c16:uniqueId val="{00000000-7F5F-4765-B88F-377BEDDA4D5C}"/>
            </c:ext>
          </c:extLst>
        </c:ser>
        <c:ser>
          <c:idx val="13"/>
          <c:order val="13"/>
          <c:tx>
            <c:strRef>
              <c:f>'Avg. roaming unit'!$Q$71</c:f>
              <c:strCache>
                <c:ptCount val="1"/>
                <c:pt idx="0">
                  <c:v>Q3 20222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unit'!$A$72:$A$78</c:f>
              <c:strCache>
                <c:ptCount val="6"/>
                <c:pt idx="0">
                  <c:v>Albania</c:v>
                </c:pt>
                <c:pt idx="1">
                  <c:v>Bosnia</c:v>
                </c:pt>
                <c:pt idx="2">
                  <c:v>Kosovo*</c:v>
                </c:pt>
                <c:pt idx="3">
                  <c:v>Montenegro</c:v>
                </c:pt>
                <c:pt idx="4">
                  <c:v>North Macedonia</c:v>
                </c:pt>
                <c:pt idx="5">
                  <c:v>Serbia</c:v>
                </c:pt>
              </c:strCache>
            </c:strRef>
          </c:cat>
          <c:val>
            <c:numRef>
              <c:f>'Avg. roaming unit'!$Q$72:$Q$78</c:f>
              <c:numCache>
                <c:formatCode>#,##0.00</c:formatCode>
                <c:ptCount val="7"/>
                <c:pt idx="0">
                  <c:v>0</c:v>
                </c:pt>
                <c:pt idx="1">
                  <c:v>0</c:v>
                </c:pt>
                <c:pt idx="2">
                  <c:v>0</c:v>
                </c:pt>
                <c:pt idx="3">
                  <c:v>0</c:v>
                </c:pt>
                <c:pt idx="4">
                  <c:v>0</c:v>
                </c:pt>
                <c:pt idx="5">
                  <c:v>0</c:v>
                </c:pt>
              </c:numCache>
            </c:numRef>
          </c:val>
          <c:extLst>
            <c:ext xmlns:c16="http://schemas.microsoft.com/office/drawing/2014/chart" uri="{C3380CC4-5D6E-409C-BE32-E72D297353CC}">
              <c16:uniqueId val="{00000001-7F5F-4765-B88F-377BEDDA4D5C}"/>
            </c:ext>
          </c:extLst>
        </c:ser>
        <c:dLbls>
          <c:dLblPos val="outEnd"/>
          <c:showLegendKey val="0"/>
          <c:showVal val="1"/>
          <c:showCatName val="0"/>
          <c:showSerName val="0"/>
          <c:showPercent val="0"/>
          <c:showBubbleSize val="0"/>
        </c:dLbls>
        <c:gapWidth val="219"/>
        <c:overlap val="-27"/>
        <c:axId val="688425152"/>
        <c:axId val="688420232"/>
        <c:extLst/>
      </c:barChart>
      <c:catAx>
        <c:axId val="688425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8420232"/>
        <c:crosses val="autoZero"/>
        <c:auto val="1"/>
        <c:lblAlgn val="ctr"/>
        <c:lblOffset val="100"/>
        <c:noMultiLvlLbl val="0"/>
      </c:catAx>
      <c:valAx>
        <c:axId val="688420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8425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a:t>
            </a:r>
            <a:r>
              <a:rPr lang="de-DE" baseline="0"/>
              <a:t> 12 </a:t>
            </a:r>
            <a:r>
              <a:rPr lang="de-DE"/>
              <a:t>Average number of roaming SMS (WB) / subscriber (WB) /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roaming unit'!$B$103</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D798-4A77-93EC-6632A35009B1}"/>
                </c:ext>
              </c:extLst>
            </c:dLbl>
            <c:dLbl>
              <c:idx val="4"/>
              <c:delete val="1"/>
              <c:extLst>
                <c:ext xmlns:c15="http://schemas.microsoft.com/office/drawing/2012/chart" uri="{CE6537A1-D6FC-4f65-9D91-7224C49458BB}"/>
                <c:ext xmlns:c16="http://schemas.microsoft.com/office/drawing/2014/chart" uri="{C3380CC4-5D6E-409C-BE32-E72D297353CC}">
                  <c16:uniqueId val="{00000000-EB81-403A-AB4F-E5C9FAF42324}"/>
                </c:ext>
              </c:extLst>
            </c:dLbl>
            <c:dLbl>
              <c:idx val="5"/>
              <c:delete val="1"/>
              <c:extLst>
                <c:ext xmlns:c15="http://schemas.microsoft.com/office/drawing/2012/chart" uri="{CE6537A1-D6FC-4f65-9D91-7224C49458BB}"/>
                <c:ext xmlns:c16="http://schemas.microsoft.com/office/drawing/2014/chart" uri="{C3380CC4-5D6E-409C-BE32-E72D297353CC}">
                  <c16:uniqueId val="{00000002-D798-4A77-93EC-6632A35009B1}"/>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unit'!$A$104:$A$109</c:f>
              <c:strCache>
                <c:ptCount val="6"/>
                <c:pt idx="0">
                  <c:v>Albania</c:v>
                </c:pt>
                <c:pt idx="1">
                  <c:v>Bosnia</c:v>
                </c:pt>
                <c:pt idx="2">
                  <c:v>Kosovo*</c:v>
                </c:pt>
                <c:pt idx="3">
                  <c:v>Montenegro</c:v>
                </c:pt>
                <c:pt idx="4">
                  <c:v>North Macedonia</c:v>
                </c:pt>
                <c:pt idx="5">
                  <c:v>Serbia</c:v>
                </c:pt>
              </c:strCache>
            </c:strRef>
          </c:cat>
          <c:val>
            <c:numRef>
              <c:f>'Avg. roaming unit'!$B$104:$B$109</c:f>
              <c:numCache>
                <c:formatCode>0.00</c:formatCode>
                <c:ptCount val="6"/>
                <c:pt idx="0">
                  <c:v>0.77622449935854554</c:v>
                </c:pt>
                <c:pt idx="1">
                  <c:v>0</c:v>
                </c:pt>
                <c:pt idx="2">
                  <c:v>0.28528983084608545</c:v>
                </c:pt>
                <c:pt idx="3">
                  <c:v>4.2872028506214006</c:v>
                </c:pt>
                <c:pt idx="4">
                  <c:v>0</c:v>
                </c:pt>
                <c:pt idx="5">
                  <c:v>0</c:v>
                </c:pt>
              </c:numCache>
            </c:numRef>
          </c:val>
          <c:extLst>
            <c:ext xmlns:c16="http://schemas.microsoft.com/office/drawing/2014/chart" uri="{C3380CC4-5D6E-409C-BE32-E72D297353CC}">
              <c16:uniqueId val="{00000000-B9A9-455E-980A-30BE2BC6F0A4}"/>
            </c:ext>
          </c:extLst>
        </c:ser>
        <c:ser>
          <c:idx val="1"/>
          <c:order val="1"/>
          <c:tx>
            <c:strRef>
              <c:f>'Avg. roaming unit'!$C$103</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D798-4A77-93EC-6632A35009B1}"/>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unit'!$A$104:$A$109</c:f>
              <c:strCache>
                <c:ptCount val="6"/>
                <c:pt idx="0">
                  <c:v>Albania</c:v>
                </c:pt>
                <c:pt idx="1">
                  <c:v>Bosnia</c:v>
                </c:pt>
                <c:pt idx="2">
                  <c:v>Kosovo*</c:v>
                </c:pt>
                <c:pt idx="3">
                  <c:v>Montenegro</c:v>
                </c:pt>
                <c:pt idx="4">
                  <c:v>North Macedonia</c:v>
                </c:pt>
                <c:pt idx="5">
                  <c:v>Serbia</c:v>
                </c:pt>
              </c:strCache>
            </c:strRef>
          </c:cat>
          <c:val>
            <c:numRef>
              <c:f>'Avg. roaming unit'!$C$104:$C$109</c:f>
              <c:numCache>
                <c:formatCode>0.00</c:formatCode>
                <c:ptCount val="6"/>
                <c:pt idx="0">
                  <c:v>0.78479710011366077</c:v>
                </c:pt>
                <c:pt idx="1">
                  <c:v>0</c:v>
                </c:pt>
                <c:pt idx="2">
                  <c:v>0.26447954186545825</c:v>
                </c:pt>
                <c:pt idx="3">
                  <c:v>4.1749050431885459</c:v>
                </c:pt>
                <c:pt idx="4">
                  <c:v>1.4289761784518991</c:v>
                </c:pt>
                <c:pt idx="5">
                  <c:v>1.2039201610801495</c:v>
                </c:pt>
              </c:numCache>
            </c:numRef>
          </c:val>
          <c:extLst>
            <c:ext xmlns:c16="http://schemas.microsoft.com/office/drawing/2014/chart" uri="{C3380CC4-5D6E-409C-BE32-E72D297353CC}">
              <c16:uniqueId val="{00000001-B9A9-455E-980A-30BE2BC6F0A4}"/>
            </c:ext>
          </c:extLst>
        </c:ser>
        <c:ser>
          <c:idx val="2"/>
          <c:order val="2"/>
          <c:tx>
            <c:strRef>
              <c:f>'Avg. roaming unit'!$D$103</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unit'!$A$104:$A$109</c:f>
              <c:strCache>
                <c:ptCount val="6"/>
                <c:pt idx="0">
                  <c:v>Albania</c:v>
                </c:pt>
                <c:pt idx="1">
                  <c:v>Bosnia</c:v>
                </c:pt>
                <c:pt idx="2">
                  <c:v>Kosovo*</c:v>
                </c:pt>
                <c:pt idx="3">
                  <c:v>Montenegro</c:v>
                </c:pt>
                <c:pt idx="4">
                  <c:v>North Macedonia</c:v>
                </c:pt>
                <c:pt idx="5">
                  <c:v>Serbia</c:v>
                </c:pt>
              </c:strCache>
            </c:strRef>
          </c:cat>
          <c:val>
            <c:numRef>
              <c:f>'Avg. roaming unit'!$D$104:$D$109</c:f>
              <c:numCache>
                <c:formatCode>0.00</c:formatCode>
                <c:ptCount val="6"/>
                <c:pt idx="0">
                  <c:v>0.87377526884115075</c:v>
                </c:pt>
                <c:pt idx="1">
                  <c:v>2.0218344132683761</c:v>
                </c:pt>
                <c:pt idx="2">
                  <c:v>0.2898602147195834</c:v>
                </c:pt>
                <c:pt idx="3">
                  <c:v>3.7270770535151758</c:v>
                </c:pt>
                <c:pt idx="4">
                  <c:v>1.4478041957392034</c:v>
                </c:pt>
                <c:pt idx="5">
                  <c:v>0.57879651129366294</c:v>
                </c:pt>
              </c:numCache>
            </c:numRef>
          </c:val>
          <c:extLst>
            <c:ext xmlns:c16="http://schemas.microsoft.com/office/drawing/2014/chart" uri="{C3380CC4-5D6E-409C-BE32-E72D297353CC}">
              <c16:uniqueId val="{00000002-B9A9-455E-980A-30BE2BC6F0A4}"/>
            </c:ext>
          </c:extLst>
        </c:ser>
        <c:ser>
          <c:idx val="3"/>
          <c:order val="3"/>
          <c:tx>
            <c:strRef>
              <c:f>'Avg. roaming unit'!$E$103</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unit'!$A$104:$A$109</c:f>
              <c:strCache>
                <c:ptCount val="6"/>
                <c:pt idx="0">
                  <c:v>Albania</c:v>
                </c:pt>
                <c:pt idx="1">
                  <c:v>Bosnia</c:v>
                </c:pt>
                <c:pt idx="2">
                  <c:v>Kosovo*</c:v>
                </c:pt>
                <c:pt idx="3">
                  <c:v>Montenegro</c:v>
                </c:pt>
                <c:pt idx="4">
                  <c:v>North Macedonia</c:v>
                </c:pt>
                <c:pt idx="5">
                  <c:v>Serbia</c:v>
                </c:pt>
              </c:strCache>
            </c:strRef>
          </c:cat>
          <c:val>
            <c:numRef>
              <c:f>'Avg. roaming unit'!$E$104:$E$109</c:f>
              <c:numCache>
                <c:formatCode>0.00</c:formatCode>
                <c:ptCount val="6"/>
                <c:pt idx="0">
                  <c:v>0.6310080336826781</c:v>
                </c:pt>
                <c:pt idx="1">
                  <c:v>2.4083135160299967</c:v>
                </c:pt>
                <c:pt idx="2">
                  <c:v>0.30805692490528963</c:v>
                </c:pt>
                <c:pt idx="3">
                  <c:v>2.7558359969139201</c:v>
                </c:pt>
                <c:pt idx="4">
                  <c:v>0.56143693887702173</c:v>
                </c:pt>
                <c:pt idx="5">
                  <c:v>1.3047241898406579</c:v>
                </c:pt>
              </c:numCache>
            </c:numRef>
          </c:val>
          <c:extLst>
            <c:ext xmlns:c16="http://schemas.microsoft.com/office/drawing/2014/chart" uri="{C3380CC4-5D6E-409C-BE32-E72D297353CC}">
              <c16:uniqueId val="{00000003-B9A9-455E-980A-30BE2BC6F0A4}"/>
            </c:ext>
          </c:extLst>
        </c:ser>
        <c:ser>
          <c:idx val="4"/>
          <c:order val="4"/>
          <c:tx>
            <c:strRef>
              <c:f>'Avg. roaming unit'!$F$103</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unit'!$A$104:$A$109</c:f>
              <c:strCache>
                <c:ptCount val="6"/>
                <c:pt idx="0">
                  <c:v>Albania</c:v>
                </c:pt>
                <c:pt idx="1">
                  <c:v>Bosnia</c:v>
                </c:pt>
                <c:pt idx="2">
                  <c:v>Kosovo*</c:v>
                </c:pt>
                <c:pt idx="3">
                  <c:v>Montenegro</c:v>
                </c:pt>
                <c:pt idx="4">
                  <c:v>North Macedonia</c:v>
                </c:pt>
                <c:pt idx="5">
                  <c:v>Serbia</c:v>
                </c:pt>
              </c:strCache>
            </c:strRef>
          </c:cat>
          <c:val>
            <c:numRef>
              <c:f>'Avg. roaming unit'!$F$104:$F$109</c:f>
              <c:numCache>
                <c:formatCode>0.00</c:formatCode>
                <c:ptCount val="6"/>
                <c:pt idx="0">
                  <c:v>0.64814281870940549</c:v>
                </c:pt>
                <c:pt idx="1">
                  <c:v>2.1032682181887599</c:v>
                </c:pt>
                <c:pt idx="2">
                  <c:v>0.18874255997114167</c:v>
                </c:pt>
                <c:pt idx="3">
                  <c:v>3.7778497095570907</c:v>
                </c:pt>
                <c:pt idx="4">
                  <c:v>0.68427677523207819</c:v>
                </c:pt>
                <c:pt idx="5">
                  <c:v>0.77065337577327597</c:v>
                </c:pt>
              </c:numCache>
            </c:numRef>
          </c:val>
          <c:extLst>
            <c:ext xmlns:c16="http://schemas.microsoft.com/office/drawing/2014/chart" uri="{C3380CC4-5D6E-409C-BE32-E72D297353CC}">
              <c16:uniqueId val="{00000000-B6C7-4E48-8E92-52B8BBAF63CA}"/>
            </c:ext>
          </c:extLst>
        </c:ser>
        <c:ser>
          <c:idx val="5"/>
          <c:order val="5"/>
          <c:tx>
            <c:strRef>
              <c:f>'Avg. roaming unit'!$G$103</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unit'!$A$104:$A$109</c:f>
              <c:strCache>
                <c:ptCount val="6"/>
                <c:pt idx="0">
                  <c:v>Albania</c:v>
                </c:pt>
                <c:pt idx="1">
                  <c:v>Bosnia</c:v>
                </c:pt>
                <c:pt idx="2">
                  <c:v>Kosovo*</c:v>
                </c:pt>
                <c:pt idx="3">
                  <c:v>Montenegro</c:v>
                </c:pt>
                <c:pt idx="4">
                  <c:v>North Macedonia</c:v>
                </c:pt>
                <c:pt idx="5">
                  <c:v>Serbia</c:v>
                </c:pt>
              </c:strCache>
            </c:strRef>
          </c:cat>
          <c:val>
            <c:numRef>
              <c:f>'Avg. roaming unit'!$G$104:$G$109</c:f>
              <c:numCache>
                <c:formatCode>0.00</c:formatCode>
                <c:ptCount val="6"/>
                <c:pt idx="0">
                  <c:v>0.48262009681037848</c:v>
                </c:pt>
                <c:pt idx="1">
                  <c:v>1.6364586260024205</c:v>
                </c:pt>
                <c:pt idx="2">
                  <c:v>0.14083578209517814</c:v>
                </c:pt>
                <c:pt idx="3">
                  <c:v>3.5288507124783592</c:v>
                </c:pt>
                <c:pt idx="4">
                  <c:v>0.64133068052266951</c:v>
                </c:pt>
                <c:pt idx="5">
                  <c:v>1.2758774531860968</c:v>
                </c:pt>
              </c:numCache>
            </c:numRef>
          </c:val>
          <c:extLst>
            <c:ext xmlns:c16="http://schemas.microsoft.com/office/drawing/2014/chart" uri="{C3380CC4-5D6E-409C-BE32-E72D297353CC}">
              <c16:uniqueId val="{00000001-B6C7-4E48-8E92-52B8BBAF63CA}"/>
            </c:ext>
          </c:extLst>
        </c:ser>
        <c:ser>
          <c:idx val="6"/>
          <c:order val="6"/>
          <c:tx>
            <c:strRef>
              <c:f>'Avg. roaming unit'!$H$103</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unit'!$A$104:$A$109</c:f>
              <c:strCache>
                <c:ptCount val="6"/>
                <c:pt idx="0">
                  <c:v>Albania</c:v>
                </c:pt>
                <c:pt idx="1">
                  <c:v>Bosnia</c:v>
                </c:pt>
                <c:pt idx="2">
                  <c:v>Kosovo*</c:v>
                </c:pt>
                <c:pt idx="3">
                  <c:v>Montenegro</c:v>
                </c:pt>
                <c:pt idx="4">
                  <c:v>North Macedonia</c:v>
                </c:pt>
                <c:pt idx="5">
                  <c:v>Serbia</c:v>
                </c:pt>
              </c:strCache>
            </c:strRef>
          </c:cat>
          <c:val>
            <c:numRef>
              <c:f>'Avg. roaming unit'!$H$104:$H$109</c:f>
              <c:numCache>
                <c:formatCode>0.00</c:formatCode>
                <c:ptCount val="6"/>
                <c:pt idx="0">
                  <c:v>0.3348334314166696</c:v>
                </c:pt>
                <c:pt idx="1">
                  <c:v>1.4368029192784204</c:v>
                </c:pt>
                <c:pt idx="2">
                  <c:v>0.1340568378474177</c:v>
                </c:pt>
                <c:pt idx="3">
                  <c:v>4.8300245098039216</c:v>
                </c:pt>
                <c:pt idx="4">
                  <c:v>0.42356621008127532</c:v>
                </c:pt>
                <c:pt idx="5">
                  <c:v>1.1171309841115342</c:v>
                </c:pt>
              </c:numCache>
            </c:numRef>
          </c:val>
          <c:extLst>
            <c:ext xmlns:c16="http://schemas.microsoft.com/office/drawing/2014/chart" uri="{C3380CC4-5D6E-409C-BE32-E72D297353CC}">
              <c16:uniqueId val="{00000000-06BA-42BA-B9D6-173EB3753F1C}"/>
            </c:ext>
          </c:extLst>
        </c:ser>
        <c:ser>
          <c:idx val="7"/>
          <c:order val="7"/>
          <c:tx>
            <c:strRef>
              <c:f>'Avg. roaming unit'!$I$103</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unit'!$A$104:$A$109</c:f>
              <c:strCache>
                <c:ptCount val="6"/>
                <c:pt idx="0">
                  <c:v>Albania</c:v>
                </c:pt>
                <c:pt idx="1">
                  <c:v>Bosnia</c:v>
                </c:pt>
                <c:pt idx="2">
                  <c:v>Kosovo*</c:v>
                </c:pt>
                <c:pt idx="3">
                  <c:v>Montenegro</c:v>
                </c:pt>
                <c:pt idx="4">
                  <c:v>North Macedonia</c:v>
                </c:pt>
                <c:pt idx="5">
                  <c:v>Serbia</c:v>
                </c:pt>
              </c:strCache>
            </c:strRef>
          </c:cat>
          <c:val>
            <c:numRef>
              <c:f>'Avg. roaming unit'!$I$104:$I$109</c:f>
              <c:numCache>
                <c:formatCode>0.00</c:formatCode>
                <c:ptCount val="6"/>
                <c:pt idx="0">
                  <c:v>0.48301742841475331</c:v>
                </c:pt>
                <c:pt idx="1">
                  <c:v>1.6732753322672094</c:v>
                </c:pt>
                <c:pt idx="2">
                  <c:v>0.17965285487900409</c:v>
                </c:pt>
                <c:pt idx="3">
                  <c:v>3.8179674466838001</c:v>
                </c:pt>
                <c:pt idx="4">
                  <c:v>0.53566284384026652</c:v>
                </c:pt>
                <c:pt idx="5">
                  <c:v>1.418978310564633</c:v>
                </c:pt>
              </c:numCache>
            </c:numRef>
          </c:val>
          <c:extLst>
            <c:ext xmlns:c16="http://schemas.microsoft.com/office/drawing/2014/chart" uri="{C3380CC4-5D6E-409C-BE32-E72D297353CC}">
              <c16:uniqueId val="{00000001-06BA-42BA-B9D6-173EB3753F1C}"/>
            </c:ext>
          </c:extLst>
        </c:ser>
        <c:ser>
          <c:idx val="8"/>
          <c:order val="8"/>
          <c:tx>
            <c:strRef>
              <c:f>'Avg. roaming unit'!$J$103</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unit'!$A$104:$A$109</c:f>
              <c:strCache>
                <c:ptCount val="6"/>
                <c:pt idx="0">
                  <c:v>Albania</c:v>
                </c:pt>
                <c:pt idx="1">
                  <c:v>Bosnia</c:v>
                </c:pt>
                <c:pt idx="2">
                  <c:v>Kosovo*</c:v>
                </c:pt>
                <c:pt idx="3">
                  <c:v>Montenegro</c:v>
                </c:pt>
                <c:pt idx="4">
                  <c:v>North Macedonia</c:v>
                </c:pt>
                <c:pt idx="5">
                  <c:v>Serbia</c:v>
                </c:pt>
              </c:strCache>
            </c:strRef>
          </c:cat>
          <c:val>
            <c:numRef>
              <c:f>'Avg. roaming unit'!$J$104:$J$109</c:f>
              <c:numCache>
                <c:formatCode>0.00</c:formatCode>
                <c:ptCount val="6"/>
                <c:pt idx="0">
                  <c:v>0.43267000531983196</c:v>
                </c:pt>
                <c:pt idx="1">
                  <c:v>1.39545754918933</c:v>
                </c:pt>
                <c:pt idx="2">
                  <c:v>0.13229684188811611</c:v>
                </c:pt>
                <c:pt idx="3">
                  <c:v>3.7268842317104984</c:v>
                </c:pt>
                <c:pt idx="4">
                  <c:v>0.42485137230234088</c:v>
                </c:pt>
                <c:pt idx="5">
                  <c:v>1.1655357629750183</c:v>
                </c:pt>
              </c:numCache>
            </c:numRef>
          </c:val>
          <c:extLst>
            <c:ext xmlns:c16="http://schemas.microsoft.com/office/drawing/2014/chart" uri="{C3380CC4-5D6E-409C-BE32-E72D297353CC}">
              <c16:uniqueId val="{00000000-4BF6-4E49-96C4-744263737FAA}"/>
            </c:ext>
          </c:extLst>
        </c:ser>
        <c:ser>
          <c:idx val="9"/>
          <c:order val="9"/>
          <c:tx>
            <c:strRef>
              <c:f>'Avg. roaming unit'!$K$103</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unit'!$A$104:$A$109</c:f>
              <c:strCache>
                <c:ptCount val="6"/>
                <c:pt idx="0">
                  <c:v>Albania</c:v>
                </c:pt>
                <c:pt idx="1">
                  <c:v>Bosnia</c:v>
                </c:pt>
                <c:pt idx="2">
                  <c:v>Kosovo*</c:v>
                </c:pt>
                <c:pt idx="3">
                  <c:v>Montenegro</c:v>
                </c:pt>
                <c:pt idx="4">
                  <c:v>North Macedonia</c:v>
                </c:pt>
                <c:pt idx="5">
                  <c:v>Serbia</c:v>
                </c:pt>
              </c:strCache>
            </c:strRef>
          </c:cat>
          <c:val>
            <c:numRef>
              <c:f>'Avg. roaming unit'!$K$104:$K$109</c:f>
              <c:numCache>
                <c:formatCode>0.00</c:formatCode>
                <c:ptCount val="6"/>
                <c:pt idx="0">
                  <c:v>0.48226164705371727</c:v>
                </c:pt>
                <c:pt idx="1">
                  <c:v>1.2673588212017863</c:v>
                </c:pt>
                <c:pt idx="2">
                  <c:v>0.1264355654595517</c:v>
                </c:pt>
                <c:pt idx="3">
                  <c:v>3.5401550696319894</c:v>
                </c:pt>
                <c:pt idx="4">
                  <c:v>0.55665084240901053</c:v>
                </c:pt>
                <c:pt idx="5">
                  <c:v>1.2130570739854989</c:v>
                </c:pt>
              </c:numCache>
            </c:numRef>
          </c:val>
          <c:extLst>
            <c:ext xmlns:c16="http://schemas.microsoft.com/office/drawing/2014/chart" uri="{C3380CC4-5D6E-409C-BE32-E72D297353CC}">
              <c16:uniqueId val="{00000001-4BF6-4E49-96C4-744263737FAA}"/>
            </c:ext>
          </c:extLst>
        </c:ser>
        <c:ser>
          <c:idx val="10"/>
          <c:order val="10"/>
          <c:tx>
            <c:strRef>
              <c:f>'Avg. roaming unit'!$L$103</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unit'!$A$104:$A$109</c:f>
              <c:strCache>
                <c:ptCount val="6"/>
                <c:pt idx="0">
                  <c:v>Albania</c:v>
                </c:pt>
                <c:pt idx="1">
                  <c:v>Bosnia</c:v>
                </c:pt>
                <c:pt idx="2">
                  <c:v>Kosovo*</c:v>
                </c:pt>
                <c:pt idx="3">
                  <c:v>Montenegro</c:v>
                </c:pt>
                <c:pt idx="4">
                  <c:v>North Macedonia</c:v>
                </c:pt>
                <c:pt idx="5">
                  <c:v>Serbia</c:v>
                </c:pt>
              </c:strCache>
            </c:strRef>
          </c:cat>
          <c:val>
            <c:numRef>
              <c:f>'Avg. roaming unit'!$L$104:$L$109</c:f>
              <c:numCache>
                <c:formatCode>0.00</c:formatCode>
                <c:ptCount val="6"/>
                <c:pt idx="0">
                  <c:v>0.3443533259493789</c:v>
                </c:pt>
                <c:pt idx="1">
                  <c:v>1.3784363118807006</c:v>
                </c:pt>
                <c:pt idx="2">
                  <c:v>0.29605641704651092</c:v>
                </c:pt>
                <c:pt idx="3">
                  <c:v>2.9149696969696972</c:v>
                </c:pt>
                <c:pt idx="4">
                  <c:v>0.58534072864513742</c:v>
                </c:pt>
                <c:pt idx="5">
                  <c:v>1.2051510837872035</c:v>
                </c:pt>
              </c:numCache>
            </c:numRef>
          </c:val>
          <c:extLst>
            <c:ext xmlns:c16="http://schemas.microsoft.com/office/drawing/2014/chart" uri="{C3380CC4-5D6E-409C-BE32-E72D297353CC}">
              <c16:uniqueId val="{00000000-4AF2-4854-882D-85606B07D993}"/>
            </c:ext>
          </c:extLst>
        </c:ser>
        <c:ser>
          <c:idx val="11"/>
          <c:order val="11"/>
          <c:tx>
            <c:strRef>
              <c:f>'Avg. roaming unit'!$M$103</c:f>
              <c:strCache>
                <c:ptCount val="1"/>
                <c:pt idx="0">
                  <c:v>Q3 2021</c:v>
                </c:pt>
              </c:strCache>
            </c:strRef>
          </c:tx>
          <c:spPr>
            <a:solidFill>
              <a:schemeClr val="accent6">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D8DC-4360-B59B-E27E16E43491}"/>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unit'!$A$104:$A$109</c:f>
              <c:strCache>
                <c:ptCount val="6"/>
                <c:pt idx="0">
                  <c:v>Albania</c:v>
                </c:pt>
                <c:pt idx="1">
                  <c:v>Bosnia</c:v>
                </c:pt>
                <c:pt idx="2">
                  <c:v>Kosovo*</c:v>
                </c:pt>
                <c:pt idx="3">
                  <c:v>Montenegro</c:v>
                </c:pt>
                <c:pt idx="4">
                  <c:v>North Macedonia</c:v>
                </c:pt>
                <c:pt idx="5">
                  <c:v>Serbia</c:v>
                </c:pt>
              </c:strCache>
            </c:strRef>
          </c:cat>
          <c:val>
            <c:numRef>
              <c:f>'Avg. roaming unit'!$M$104:$M$109</c:f>
              <c:numCache>
                <c:formatCode>0.00</c:formatCode>
                <c:ptCount val="6"/>
                <c:pt idx="0">
                  <c:v>0.424003344950384</c:v>
                </c:pt>
                <c:pt idx="1">
                  <c:v>1.5274100082426709</c:v>
                </c:pt>
                <c:pt idx="2">
                  <c:v>0</c:v>
                </c:pt>
                <c:pt idx="3">
                  <c:v>2.1246640243030135</c:v>
                </c:pt>
                <c:pt idx="4">
                  <c:v>0.52147066588789903</c:v>
                </c:pt>
                <c:pt idx="5">
                  <c:v>2.7549045959195149</c:v>
                </c:pt>
              </c:numCache>
            </c:numRef>
          </c:val>
          <c:extLst>
            <c:ext xmlns:c16="http://schemas.microsoft.com/office/drawing/2014/chart" uri="{C3380CC4-5D6E-409C-BE32-E72D297353CC}">
              <c16:uniqueId val="{00000001-4AF2-4854-882D-85606B07D993}"/>
            </c:ext>
          </c:extLst>
        </c:ser>
        <c:ser>
          <c:idx val="12"/>
          <c:order val="12"/>
          <c:tx>
            <c:strRef>
              <c:f>'Avg. roaming unit'!$N$103</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unit'!$A$104:$A$109</c:f>
              <c:strCache>
                <c:ptCount val="6"/>
                <c:pt idx="0">
                  <c:v>Albania</c:v>
                </c:pt>
                <c:pt idx="1">
                  <c:v>Bosnia</c:v>
                </c:pt>
                <c:pt idx="2">
                  <c:v>Kosovo*</c:v>
                </c:pt>
                <c:pt idx="3">
                  <c:v>Montenegro</c:v>
                </c:pt>
                <c:pt idx="4">
                  <c:v>North Macedonia</c:v>
                </c:pt>
                <c:pt idx="5">
                  <c:v>Serbia</c:v>
                </c:pt>
              </c:strCache>
            </c:strRef>
          </c:cat>
          <c:val>
            <c:numRef>
              <c:f>'Avg. roaming unit'!$N$104:$N$109</c:f>
              <c:numCache>
                <c:formatCode>0.00</c:formatCode>
                <c:ptCount val="6"/>
                <c:pt idx="0">
                  <c:v>0.45283186473015746</c:v>
                </c:pt>
                <c:pt idx="1">
                  <c:v>1.904616157921323</c:v>
                </c:pt>
                <c:pt idx="2">
                  <c:v>0.26570650898681308</c:v>
                </c:pt>
                <c:pt idx="3">
                  <c:v>3.2087872359655698</c:v>
                </c:pt>
                <c:pt idx="4">
                  <c:v>0.37897870904606584</c:v>
                </c:pt>
                <c:pt idx="5">
                  <c:v>2.012064168036487</c:v>
                </c:pt>
              </c:numCache>
            </c:numRef>
          </c:val>
          <c:extLst>
            <c:ext xmlns:c16="http://schemas.microsoft.com/office/drawing/2014/chart" uri="{C3380CC4-5D6E-409C-BE32-E72D297353CC}">
              <c16:uniqueId val="{00000000-4830-4A99-9125-7C18864378F7}"/>
            </c:ext>
          </c:extLst>
        </c:ser>
        <c:ser>
          <c:idx val="13"/>
          <c:order val="13"/>
          <c:tx>
            <c:strRef>
              <c:f>'Avg. roaming unit'!$O$103</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unit'!$A$104:$A$109</c:f>
              <c:strCache>
                <c:ptCount val="6"/>
                <c:pt idx="0">
                  <c:v>Albania</c:v>
                </c:pt>
                <c:pt idx="1">
                  <c:v>Bosnia</c:v>
                </c:pt>
                <c:pt idx="2">
                  <c:v>Kosovo*</c:v>
                </c:pt>
                <c:pt idx="3">
                  <c:v>Montenegro</c:v>
                </c:pt>
                <c:pt idx="4">
                  <c:v>North Macedonia</c:v>
                </c:pt>
                <c:pt idx="5">
                  <c:v>Serbia</c:v>
                </c:pt>
              </c:strCache>
            </c:strRef>
          </c:cat>
          <c:val>
            <c:numRef>
              <c:f>'Avg. roaming unit'!$O$104:$O$109</c:f>
              <c:numCache>
                <c:formatCode>0.00</c:formatCode>
                <c:ptCount val="6"/>
                <c:pt idx="0">
                  <c:v>0.36767044157865397</c:v>
                </c:pt>
                <c:pt idx="1">
                  <c:v>1.4735748045394443</c:v>
                </c:pt>
                <c:pt idx="2">
                  <c:v>0.33973404146513358</c:v>
                </c:pt>
                <c:pt idx="3">
                  <c:v>3.0025678956458943</c:v>
                </c:pt>
                <c:pt idx="4">
                  <c:v>0.38345508757033198</c:v>
                </c:pt>
                <c:pt idx="5">
                  <c:v>1.3852124735467626</c:v>
                </c:pt>
              </c:numCache>
            </c:numRef>
          </c:val>
          <c:extLst>
            <c:ext xmlns:c16="http://schemas.microsoft.com/office/drawing/2014/chart" uri="{C3380CC4-5D6E-409C-BE32-E72D297353CC}">
              <c16:uniqueId val="{00000001-4830-4A99-9125-7C18864378F7}"/>
            </c:ext>
          </c:extLst>
        </c:ser>
        <c:ser>
          <c:idx val="14"/>
          <c:order val="14"/>
          <c:tx>
            <c:strRef>
              <c:f>'Avg. roaming unit'!$P$103</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unit'!$A$104:$A$109</c:f>
              <c:strCache>
                <c:ptCount val="6"/>
                <c:pt idx="0">
                  <c:v>Albania</c:v>
                </c:pt>
                <c:pt idx="1">
                  <c:v>Bosnia</c:v>
                </c:pt>
                <c:pt idx="2">
                  <c:v>Kosovo*</c:v>
                </c:pt>
                <c:pt idx="3">
                  <c:v>Montenegro</c:v>
                </c:pt>
                <c:pt idx="4">
                  <c:v>North Macedonia</c:v>
                </c:pt>
                <c:pt idx="5">
                  <c:v>Serbia</c:v>
                </c:pt>
              </c:strCache>
            </c:strRef>
          </c:cat>
          <c:val>
            <c:numRef>
              <c:f>'Avg. roaming unit'!$P$104:$P$109</c:f>
              <c:numCache>
                <c:formatCode>#,##0.00</c:formatCode>
                <c:ptCount val="6"/>
                <c:pt idx="0">
                  <c:v>0.50988750907141989</c:v>
                </c:pt>
                <c:pt idx="1">
                  <c:v>1.4142673884284074</c:v>
                </c:pt>
                <c:pt idx="2">
                  <c:v>0.13798343087931386</c:v>
                </c:pt>
                <c:pt idx="3">
                  <c:v>2.3954146991578487</c:v>
                </c:pt>
                <c:pt idx="4">
                  <c:v>0.36791623650333266</c:v>
                </c:pt>
                <c:pt idx="5">
                  <c:v>1.4590115603744909</c:v>
                </c:pt>
              </c:numCache>
            </c:numRef>
          </c:val>
          <c:extLst>
            <c:ext xmlns:c16="http://schemas.microsoft.com/office/drawing/2014/chart" uri="{C3380CC4-5D6E-409C-BE32-E72D297353CC}">
              <c16:uniqueId val="{00000000-94AB-4096-9586-752AF697A48B}"/>
            </c:ext>
          </c:extLst>
        </c:ser>
        <c:ser>
          <c:idx val="15"/>
          <c:order val="15"/>
          <c:tx>
            <c:strRef>
              <c:f>'Avg. roaming unit'!$Q$103</c:f>
              <c:strCache>
                <c:ptCount val="1"/>
                <c:pt idx="0">
                  <c:v>Q3 20222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unit'!$A$104:$A$109</c:f>
              <c:strCache>
                <c:ptCount val="6"/>
                <c:pt idx="0">
                  <c:v>Albania</c:v>
                </c:pt>
                <c:pt idx="1">
                  <c:v>Bosnia</c:v>
                </c:pt>
                <c:pt idx="2">
                  <c:v>Kosovo*</c:v>
                </c:pt>
                <c:pt idx="3">
                  <c:v>Montenegro</c:v>
                </c:pt>
                <c:pt idx="4">
                  <c:v>North Macedonia</c:v>
                </c:pt>
                <c:pt idx="5">
                  <c:v>Serbia</c:v>
                </c:pt>
              </c:strCache>
            </c:strRef>
          </c:cat>
          <c:val>
            <c:numRef>
              <c:f>'Avg. roaming unit'!$Q$104:$Q$109</c:f>
              <c:numCache>
                <c:formatCode>#,##0.00</c:formatCode>
                <c:ptCount val="6"/>
                <c:pt idx="0">
                  <c:v>0.45050814297392971</c:v>
                </c:pt>
                <c:pt idx="1">
                  <c:v>1.3705552495652287</c:v>
                </c:pt>
                <c:pt idx="2">
                  <c:v>7.4172628692843967E-2</c:v>
                </c:pt>
                <c:pt idx="3">
                  <c:v>1.7779866323172884</c:v>
                </c:pt>
                <c:pt idx="4">
                  <c:v>0.36383024034106781</c:v>
                </c:pt>
                <c:pt idx="5">
                  <c:v>2.3215554059358667</c:v>
                </c:pt>
              </c:numCache>
            </c:numRef>
          </c:val>
          <c:extLst>
            <c:ext xmlns:c16="http://schemas.microsoft.com/office/drawing/2014/chart" uri="{C3380CC4-5D6E-409C-BE32-E72D297353CC}">
              <c16:uniqueId val="{00000001-94AB-4096-9586-752AF697A48B}"/>
            </c:ext>
          </c:extLst>
        </c:ser>
        <c:dLbls>
          <c:dLblPos val="outEnd"/>
          <c:showLegendKey val="0"/>
          <c:showVal val="1"/>
          <c:showCatName val="0"/>
          <c:showSerName val="0"/>
          <c:showPercent val="0"/>
          <c:showBubbleSize val="0"/>
        </c:dLbls>
        <c:gapWidth val="219"/>
        <c:overlap val="-27"/>
        <c:axId val="813198776"/>
        <c:axId val="813201400"/>
      </c:barChart>
      <c:catAx>
        <c:axId val="813198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201400"/>
        <c:crosses val="autoZero"/>
        <c:auto val="1"/>
        <c:lblAlgn val="ctr"/>
        <c:lblOffset val="100"/>
        <c:noMultiLvlLbl val="0"/>
      </c:catAx>
      <c:valAx>
        <c:axId val="813201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198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14 Average number of roaming SMS (EEA) / subscriber (EEA) /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40516339869281E-2"/>
          <c:y val="0.11239977396572126"/>
          <c:w val="0.93689607843137257"/>
          <c:h val="0.75459318012199528"/>
        </c:manualLayout>
      </c:layout>
      <c:barChart>
        <c:barDir val="col"/>
        <c:grouping val="clustered"/>
        <c:varyColors val="0"/>
        <c:ser>
          <c:idx val="0"/>
          <c:order val="0"/>
          <c:tx>
            <c:strRef>
              <c:f>'Avg. roaming unit'!$B$112</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4602-4385-9A8C-B4FF58F7B4C4}"/>
                </c:ext>
              </c:extLst>
            </c:dLbl>
            <c:dLbl>
              <c:idx val="4"/>
              <c:delete val="1"/>
              <c:extLst>
                <c:ext xmlns:c15="http://schemas.microsoft.com/office/drawing/2012/chart" uri="{CE6537A1-D6FC-4f65-9D91-7224C49458BB}"/>
                <c:ext xmlns:c16="http://schemas.microsoft.com/office/drawing/2014/chart" uri="{C3380CC4-5D6E-409C-BE32-E72D297353CC}">
                  <c16:uniqueId val="{00000000-CEC8-4968-AFCF-C98D873A65EC}"/>
                </c:ext>
              </c:extLst>
            </c:dLbl>
            <c:dLbl>
              <c:idx val="5"/>
              <c:delete val="1"/>
              <c:extLst>
                <c:ext xmlns:c15="http://schemas.microsoft.com/office/drawing/2012/chart" uri="{CE6537A1-D6FC-4f65-9D91-7224C49458BB}"/>
                <c:ext xmlns:c16="http://schemas.microsoft.com/office/drawing/2014/chart" uri="{C3380CC4-5D6E-409C-BE32-E72D297353CC}">
                  <c16:uniqueId val="{00000001-4602-4385-9A8C-B4FF58F7B4C4}"/>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unit'!$A$113:$A$118</c:f>
              <c:strCache>
                <c:ptCount val="6"/>
                <c:pt idx="0">
                  <c:v>Albania</c:v>
                </c:pt>
                <c:pt idx="1">
                  <c:v>Bosnia</c:v>
                </c:pt>
                <c:pt idx="2">
                  <c:v>Kosovo*</c:v>
                </c:pt>
                <c:pt idx="3">
                  <c:v>Montenegro</c:v>
                </c:pt>
                <c:pt idx="4">
                  <c:v>North Macedonia</c:v>
                </c:pt>
                <c:pt idx="5">
                  <c:v>Serbia</c:v>
                </c:pt>
              </c:strCache>
            </c:strRef>
          </c:cat>
          <c:val>
            <c:numRef>
              <c:f>'Avg. roaming unit'!$B$113:$B$118</c:f>
              <c:numCache>
                <c:formatCode>0.00</c:formatCode>
                <c:ptCount val="6"/>
                <c:pt idx="0">
                  <c:v>2.293564289341635</c:v>
                </c:pt>
                <c:pt idx="1">
                  <c:v>0</c:v>
                </c:pt>
                <c:pt idx="2">
                  <c:v>0.27615456005904954</c:v>
                </c:pt>
                <c:pt idx="3">
                  <c:v>1.3828579255879421</c:v>
                </c:pt>
                <c:pt idx="4">
                  <c:v>0</c:v>
                </c:pt>
                <c:pt idx="5">
                  <c:v>0</c:v>
                </c:pt>
              </c:numCache>
            </c:numRef>
          </c:val>
          <c:extLst>
            <c:ext xmlns:c16="http://schemas.microsoft.com/office/drawing/2014/chart" uri="{C3380CC4-5D6E-409C-BE32-E72D297353CC}">
              <c16:uniqueId val="{00000000-B6E4-4228-8F0B-983049758144}"/>
            </c:ext>
          </c:extLst>
        </c:ser>
        <c:ser>
          <c:idx val="1"/>
          <c:order val="1"/>
          <c:tx>
            <c:strRef>
              <c:f>'Avg. roaming unit'!$C$112</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4602-4385-9A8C-B4FF58F7B4C4}"/>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unit'!$A$113:$A$118</c:f>
              <c:strCache>
                <c:ptCount val="6"/>
                <c:pt idx="0">
                  <c:v>Albania</c:v>
                </c:pt>
                <c:pt idx="1">
                  <c:v>Bosnia</c:v>
                </c:pt>
                <c:pt idx="2">
                  <c:v>Kosovo*</c:v>
                </c:pt>
                <c:pt idx="3">
                  <c:v>Montenegro</c:v>
                </c:pt>
                <c:pt idx="4">
                  <c:v>North Macedonia</c:v>
                </c:pt>
                <c:pt idx="5">
                  <c:v>Serbia</c:v>
                </c:pt>
              </c:strCache>
            </c:strRef>
          </c:cat>
          <c:val>
            <c:numRef>
              <c:f>'Avg. roaming unit'!$C$113:$C$118</c:f>
              <c:numCache>
                <c:formatCode>0.00</c:formatCode>
                <c:ptCount val="6"/>
                <c:pt idx="0">
                  <c:v>1.8154654873972296</c:v>
                </c:pt>
                <c:pt idx="1">
                  <c:v>0</c:v>
                </c:pt>
                <c:pt idx="2">
                  <c:v>0.25961709839890257</c:v>
                </c:pt>
                <c:pt idx="3">
                  <c:v>1.2543596578918137</c:v>
                </c:pt>
                <c:pt idx="4">
                  <c:v>1.9871028846041414</c:v>
                </c:pt>
                <c:pt idx="5">
                  <c:v>1.2165930092832695</c:v>
                </c:pt>
              </c:numCache>
            </c:numRef>
          </c:val>
          <c:extLst>
            <c:ext xmlns:c16="http://schemas.microsoft.com/office/drawing/2014/chart" uri="{C3380CC4-5D6E-409C-BE32-E72D297353CC}">
              <c16:uniqueId val="{00000001-B6E4-4228-8F0B-983049758144}"/>
            </c:ext>
          </c:extLst>
        </c:ser>
        <c:ser>
          <c:idx val="2"/>
          <c:order val="2"/>
          <c:tx>
            <c:strRef>
              <c:f>'Avg. roaming unit'!$D$112</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unit'!$A$113:$A$118</c:f>
              <c:strCache>
                <c:ptCount val="6"/>
                <c:pt idx="0">
                  <c:v>Albania</c:v>
                </c:pt>
                <c:pt idx="1">
                  <c:v>Bosnia</c:v>
                </c:pt>
                <c:pt idx="2">
                  <c:v>Kosovo*</c:v>
                </c:pt>
                <c:pt idx="3">
                  <c:v>Montenegro</c:v>
                </c:pt>
                <c:pt idx="4">
                  <c:v>North Macedonia</c:v>
                </c:pt>
                <c:pt idx="5">
                  <c:v>Serbia</c:v>
                </c:pt>
              </c:strCache>
            </c:strRef>
          </c:cat>
          <c:val>
            <c:numRef>
              <c:f>'Avg. roaming unit'!$D$113:$D$118</c:f>
              <c:numCache>
                <c:formatCode>0.00</c:formatCode>
                <c:ptCount val="6"/>
                <c:pt idx="0">
                  <c:v>2.5299999999999998</c:v>
                </c:pt>
                <c:pt idx="1">
                  <c:v>1.8626925490705275</c:v>
                </c:pt>
                <c:pt idx="2">
                  <c:v>0.2141218660587022</c:v>
                </c:pt>
                <c:pt idx="3">
                  <c:v>1.0870898462174547</c:v>
                </c:pt>
                <c:pt idx="4">
                  <c:v>2.575171968228632</c:v>
                </c:pt>
                <c:pt idx="5">
                  <c:v>0.88592249066679962</c:v>
                </c:pt>
              </c:numCache>
            </c:numRef>
          </c:val>
          <c:extLst>
            <c:ext xmlns:c16="http://schemas.microsoft.com/office/drawing/2014/chart" uri="{C3380CC4-5D6E-409C-BE32-E72D297353CC}">
              <c16:uniqueId val="{00000002-B6E4-4228-8F0B-983049758144}"/>
            </c:ext>
          </c:extLst>
        </c:ser>
        <c:ser>
          <c:idx val="3"/>
          <c:order val="3"/>
          <c:tx>
            <c:strRef>
              <c:f>'Avg. roaming unit'!$E$112</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unit'!$A$113:$A$118</c:f>
              <c:strCache>
                <c:ptCount val="6"/>
                <c:pt idx="0">
                  <c:v>Albania</c:v>
                </c:pt>
                <c:pt idx="1">
                  <c:v>Bosnia</c:v>
                </c:pt>
                <c:pt idx="2">
                  <c:v>Kosovo*</c:v>
                </c:pt>
                <c:pt idx="3">
                  <c:v>Montenegro</c:v>
                </c:pt>
                <c:pt idx="4">
                  <c:v>North Macedonia</c:v>
                </c:pt>
                <c:pt idx="5">
                  <c:v>Serbia</c:v>
                </c:pt>
              </c:strCache>
            </c:strRef>
          </c:cat>
          <c:val>
            <c:numRef>
              <c:f>'Avg. roaming unit'!$E$113:$E$118</c:f>
              <c:numCache>
                <c:formatCode>0.00</c:formatCode>
                <c:ptCount val="6"/>
                <c:pt idx="0">
                  <c:v>2.17</c:v>
                </c:pt>
                <c:pt idx="1">
                  <c:v>1.887734518814091</c:v>
                </c:pt>
                <c:pt idx="2">
                  <c:v>0.16014445881845624</c:v>
                </c:pt>
                <c:pt idx="3">
                  <c:v>0.88713868574030919</c:v>
                </c:pt>
                <c:pt idx="4">
                  <c:v>2.8975296357411042</c:v>
                </c:pt>
                <c:pt idx="5">
                  <c:v>1.123616375249193</c:v>
                </c:pt>
              </c:numCache>
            </c:numRef>
          </c:val>
          <c:extLst>
            <c:ext xmlns:c16="http://schemas.microsoft.com/office/drawing/2014/chart" uri="{C3380CC4-5D6E-409C-BE32-E72D297353CC}">
              <c16:uniqueId val="{00000003-B6E4-4228-8F0B-983049758144}"/>
            </c:ext>
          </c:extLst>
        </c:ser>
        <c:ser>
          <c:idx val="4"/>
          <c:order val="4"/>
          <c:tx>
            <c:strRef>
              <c:f>'Avg. roaming unit'!$F$112</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unit'!$A$113:$A$118</c:f>
              <c:strCache>
                <c:ptCount val="6"/>
                <c:pt idx="0">
                  <c:v>Albania</c:v>
                </c:pt>
                <c:pt idx="1">
                  <c:v>Bosnia</c:v>
                </c:pt>
                <c:pt idx="2">
                  <c:v>Kosovo*</c:v>
                </c:pt>
                <c:pt idx="3">
                  <c:v>Montenegro</c:v>
                </c:pt>
                <c:pt idx="4">
                  <c:v>North Macedonia</c:v>
                </c:pt>
                <c:pt idx="5">
                  <c:v>Serbia</c:v>
                </c:pt>
              </c:strCache>
            </c:strRef>
          </c:cat>
          <c:val>
            <c:numRef>
              <c:f>'Avg. roaming unit'!$F$113:$F$118</c:f>
              <c:numCache>
                <c:formatCode>0.00</c:formatCode>
                <c:ptCount val="6"/>
                <c:pt idx="0">
                  <c:v>1.8505266089154784</c:v>
                </c:pt>
                <c:pt idx="1">
                  <c:v>1.1050470192031503</c:v>
                </c:pt>
                <c:pt idx="2">
                  <c:v>0.34102684504696629</c:v>
                </c:pt>
                <c:pt idx="3">
                  <c:v>0.90923195971451343</c:v>
                </c:pt>
                <c:pt idx="4">
                  <c:v>2.1530581579188062</c:v>
                </c:pt>
                <c:pt idx="5">
                  <c:v>1.4026965195236498</c:v>
                </c:pt>
              </c:numCache>
            </c:numRef>
          </c:val>
          <c:extLst>
            <c:ext xmlns:c16="http://schemas.microsoft.com/office/drawing/2014/chart" uri="{C3380CC4-5D6E-409C-BE32-E72D297353CC}">
              <c16:uniqueId val="{00000000-A495-4FFE-A414-D346D21769E5}"/>
            </c:ext>
          </c:extLst>
        </c:ser>
        <c:ser>
          <c:idx val="5"/>
          <c:order val="5"/>
          <c:tx>
            <c:strRef>
              <c:f>'Avg. roaming unit'!$G$112</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unit'!$A$113:$A$118</c:f>
              <c:strCache>
                <c:ptCount val="6"/>
                <c:pt idx="0">
                  <c:v>Albania</c:v>
                </c:pt>
                <c:pt idx="1">
                  <c:v>Bosnia</c:v>
                </c:pt>
                <c:pt idx="2">
                  <c:v>Kosovo*</c:v>
                </c:pt>
                <c:pt idx="3">
                  <c:v>Montenegro</c:v>
                </c:pt>
                <c:pt idx="4">
                  <c:v>North Macedonia</c:v>
                </c:pt>
                <c:pt idx="5">
                  <c:v>Serbia</c:v>
                </c:pt>
              </c:strCache>
            </c:strRef>
          </c:cat>
          <c:val>
            <c:numRef>
              <c:f>'Avg. roaming unit'!$G$113:$G$118</c:f>
              <c:numCache>
                <c:formatCode>0.00</c:formatCode>
                <c:ptCount val="6"/>
                <c:pt idx="0">
                  <c:v>1.3942385660424483</c:v>
                </c:pt>
                <c:pt idx="1">
                  <c:v>1.1265285848800748</c:v>
                </c:pt>
                <c:pt idx="2">
                  <c:v>0.27799016496027062</c:v>
                </c:pt>
                <c:pt idx="3">
                  <c:v>0.75381364517903149</c:v>
                </c:pt>
                <c:pt idx="4">
                  <c:v>2.2494569160629392</c:v>
                </c:pt>
                <c:pt idx="5">
                  <c:v>1.0341334140775504</c:v>
                </c:pt>
              </c:numCache>
            </c:numRef>
          </c:val>
          <c:extLst>
            <c:ext xmlns:c16="http://schemas.microsoft.com/office/drawing/2014/chart" uri="{C3380CC4-5D6E-409C-BE32-E72D297353CC}">
              <c16:uniqueId val="{00000001-A495-4FFE-A414-D346D21769E5}"/>
            </c:ext>
          </c:extLst>
        </c:ser>
        <c:ser>
          <c:idx val="6"/>
          <c:order val="6"/>
          <c:tx>
            <c:strRef>
              <c:f>'Avg. roaming unit'!$H$112</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unit'!$A$113:$A$118</c:f>
              <c:strCache>
                <c:ptCount val="6"/>
                <c:pt idx="0">
                  <c:v>Albania</c:v>
                </c:pt>
                <c:pt idx="1">
                  <c:v>Bosnia</c:v>
                </c:pt>
                <c:pt idx="2">
                  <c:v>Kosovo*</c:v>
                </c:pt>
                <c:pt idx="3">
                  <c:v>Montenegro</c:v>
                </c:pt>
                <c:pt idx="4">
                  <c:v>North Macedonia</c:v>
                </c:pt>
                <c:pt idx="5">
                  <c:v>Serbia</c:v>
                </c:pt>
              </c:strCache>
            </c:strRef>
          </c:cat>
          <c:val>
            <c:numRef>
              <c:f>'Avg. roaming unit'!$H$113:$H$118</c:f>
              <c:numCache>
                <c:formatCode>0.00</c:formatCode>
                <c:ptCount val="6"/>
                <c:pt idx="0">
                  <c:v>1.0574312203780283</c:v>
                </c:pt>
                <c:pt idx="1">
                  <c:v>0.77212676115222212</c:v>
                </c:pt>
                <c:pt idx="2">
                  <c:v>0.20328059386118222</c:v>
                </c:pt>
                <c:pt idx="3">
                  <c:v>0.45328859060402688</c:v>
                </c:pt>
                <c:pt idx="4">
                  <c:v>0.70883530454448207</c:v>
                </c:pt>
                <c:pt idx="5">
                  <c:v>1.2384247575084306</c:v>
                </c:pt>
              </c:numCache>
            </c:numRef>
          </c:val>
          <c:extLst>
            <c:ext xmlns:c16="http://schemas.microsoft.com/office/drawing/2014/chart" uri="{C3380CC4-5D6E-409C-BE32-E72D297353CC}">
              <c16:uniqueId val="{00000000-F87D-48CE-AE0E-BFB89E6DEC8F}"/>
            </c:ext>
          </c:extLst>
        </c:ser>
        <c:ser>
          <c:idx val="7"/>
          <c:order val="7"/>
          <c:tx>
            <c:strRef>
              <c:f>'Avg. roaming unit'!$I$112</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unit'!$A$113:$A$118</c:f>
              <c:strCache>
                <c:ptCount val="6"/>
                <c:pt idx="0">
                  <c:v>Albania</c:v>
                </c:pt>
                <c:pt idx="1">
                  <c:v>Bosnia</c:v>
                </c:pt>
                <c:pt idx="2">
                  <c:v>Kosovo*</c:v>
                </c:pt>
                <c:pt idx="3">
                  <c:v>Montenegro</c:v>
                </c:pt>
                <c:pt idx="4">
                  <c:v>North Macedonia</c:v>
                </c:pt>
                <c:pt idx="5">
                  <c:v>Serbia</c:v>
                </c:pt>
              </c:strCache>
            </c:strRef>
          </c:cat>
          <c:val>
            <c:numRef>
              <c:f>'Avg. roaming unit'!$I$113:$I$118</c:f>
              <c:numCache>
                <c:formatCode>0.00</c:formatCode>
                <c:ptCount val="6"/>
                <c:pt idx="0">
                  <c:v>0.91688359755721427</c:v>
                </c:pt>
                <c:pt idx="1">
                  <c:v>1.0765184849697014</c:v>
                </c:pt>
                <c:pt idx="2">
                  <c:v>0.35416317211816234</c:v>
                </c:pt>
                <c:pt idx="3">
                  <c:v>0.42905215393561552</c:v>
                </c:pt>
                <c:pt idx="4">
                  <c:v>0.63354604745305299</c:v>
                </c:pt>
                <c:pt idx="5">
                  <c:v>1.028088128631033</c:v>
                </c:pt>
              </c:numCache>
            </c:numRef>
          </c:val>
          <c:extLst>
            <c:ext xmlns:c16="http://schemas.microsoft.com/office/drawing/2014/chart" uri="{C3380CC4-5D6E-409C-BE32-E72D297353CC}">
              <c16:uniqueId val="{00000001-F87D-48CE-AE0E-BFB89E6DEC8F}"/>
            </c:ext>
          </c:extLst>
        </c:ser>
        <c:ser>
          <c:idx val="8"/>
          <c:order val="8"/>
          <c:tx>
            <c:strRef>
              <c:f>'Avg. roaming unit'!$J$112</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unit'!$A$113:$A$118</c:f>
              <c:strCache>
                <c:ptCount val="6"/>
                <c:pt idx="0">
                  <c:v>Albania</c:v>
                </c:pt>
                <c:pt idx="1">
                  <c:v>Bosnia</c:v>
                </c:pt>
                <c:pt idx="2">
                  <c:v>Kosovo*</c:v>
                </c:pt>
                <c:pt idx="3">
                  <c:v>Montenegro</c:v>
                </c:pt>
                <c:pt idx="4">
                  <c:v>North Macedonia</c:v>
                </c:pt>
                <c:pt idx="5">
                  <c:v>Serbia</c:v>
                </c:pt>
              </c:strCache>
            </c:strRef>
          </c:cat>
          <c:val>
            <c:numRef>
              <c:f>'Avg. roaming unit'!$J$113:$J$118</c:f>
              <c:numCache>
                <c:formatCode>0.00</c:formatCode>
                <c:ptCount val="6"/>
                <c:pt idx="0">
                  <c:v>1.2660144040372687</c:v>
                </c:pt>
                <c:pt idx="1">
                  <c:v>0.70713204941753716</c:v>
                </c:pt>
                <c:pt idx="2">
                  <c:v>0.29268834863520865</c:v>
                </c:pt>
                <c:pt idx="3">
                  <c:v>0.32558748386281361</c:v>
                </c:pt>
                <c:pt idx="4">
                  <c:v>0.75551112082844707</c:v>
                </c:pt>
                <c:pt idx="5">
                  <c:v>0.82114082250876275</c:v>
                </c:pt>
              </c:numCache>
            </c:numRef>
          </c:val>
          <c:extLst>
            <c:ext xmlns:c16="http://schemas.microsoft.com/office/drawing/2014/chart" uri="{C3380CC4-5D6E-409C-BE32-E72D297353CC}">
              <c16:uniqueId val="{00000000-4928-4EF3-B589-F22A27E66E40}"/>
            </c:ext>
          </c:extLst>
        </c:ser>
        <c:ser>
          <c:idx val="9"/>
          <c:order val="9"/>
          <c:tx>
            <c:strRef>
              <c:f>'Avg. roaming unit'!$K$112</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unit'!$A$113:$A$118</c:f>
              <c:strCache>
                <c:ptCount val="6"/>
                <c:pt idx="0">
                  <c:v>Albania</c:v>
                </c:pt>
                <c:pt idx="1">
                  <c:v>Bosnia</c:v>
                </c:pt>
                <c:pt idx="2">
                  <c:v>Kosovo*</c:v>
                </c:pt>
                <c:pt idx="3">
                  <c:v>Montenegro</c:v>
                </c:pt>
                <c:pt idx="4">
                  <c:v>North Macedonia</c:v>
                </c:pt>
                <c:pt idx="5">
                  <c:v>Serbia</c:v>
                </c:pt>
              </c:strCache>
            </c:strRef>
          </c:cat>
          <c:val>
            <c:numRef>
              <c:f>'Avg. roaming unit'!$K$113:$K$118</c:f>
              <c:numCache>
                <c:formatCode>0.00</c:formatCode>
                <c:ptCount val="6"/>
                <c:pt idx="0">
                  <c:v>0.87790370518607463</c:v>
                </c:pt>
                <c:pt idx="1">
                  <c:v>0.60939615739327035</c:v>
                </c:pt>
                <c:pt idx="2">
                  <c:v>0.26200168434574356</c:v>
                </c:pt>
                <c:pt idx="3">
                  <c:v>0.31199527808333111</c:v>
                </c:pt>
                <c:pt idx="4">
                  <c:v>0.83992560937005389</c:v>
                </c:pt>
                <c:pt idx="5">
                  <c:v>0.77385825704579114</c:v>
                </c:pt>
              </c:numCache>
            </c:numRef>
          </c:val>
          <c:extLst>
            <c:ext xmlns:c16="http://schemas.microsoft.com/office/drawing/2014/chart" uri="{C3380CC4-5D6E-409C-BE32-E72D297353CC}">
              <c16:uniqueId val="{00000001-4928-4EF3-B589-F22A27E66E40}"/>
            </c:ext>
          </c:extLst>
        </c:ser>
        <c:ser>
          <c:idx val="10"/>
          <c:order val="10"/>
          <c:tx>
            <c:strRef>
              <c:f>'Avg. roaming unit'!$L$112</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unit'!$A$113:$A$118</c:f>
              <c:strCache>
                <c:ptCount val="6"/>
                <c:pt idx="0">
                  <c:v>Albania</c:v>
                </c:pt>
                <c:pt idx="1">
                  <c:v>Bosnia</c:v>
                </c:pt>
                <c:pt idx="2">
                  <c:v>Kosovo*</c:v>
                </c:pt>
                <c:pt idx="3">
                  <c:v>Montenegro</c:v>
                </c:pt>
                <c:pt idx="4">
                  <c:v>North Macedonia</c:v>
                </c:pt>
                <c:pt idx="5">
                  <c:v>Serbia</c:v>
                </c:pt>
              </c:strCache>
            </c:strRef>
          </c:cat>
          <c:val>
            <c:numRef>
              <c:f>'Avg. roaming unit'!$L$113:$L$118</c:f>
              <c:numCache>
                <c:formatCode>0.00</c:formatCode>
                <c:ptCount val="6"/>
                <c:pt idx="0">
                  <c:v>0.74479999370950012</c:v>
                </c:pt>
                <c:pt idx="1">
                  <c:v>0.70869150523988544</c:v>
                </c:pt>
                <c:pt idx="2">
                  <c:v>0.21511469300374989</c:v>
                </c:pt>
                <c:pt idx="3">
                  <c:v>0.34933356665791698</c:v>
                </c:pt>
                <c:pt idx="4">
                  <c:v>0.77593346676789288</c:v>
                </c:pt>
                <c:pt idx="5">
                  <c:v>0.84821505426075738</c:v>
                </c:pt>
              </c:numCache>
            </c:numRef>
          </c:val>
          <c:extLst>
            <c:ext xmlns:c16="http://schemas.microsoft.com/office/drawing/2014/chart" uri="{C3380CC4-5D6E-409C-BE32-E72D297353CC}">
              <c16:uniqueId val="{00000000-A4F3-49B9-B8AA-9DCC0D604FD0}"/>
            </c:ext>
          </c:extLst>
        </c:ser>
        <c:ser>
          <c:idx val="11"/>
          <c:order val="11"/>
          <c:tx>
            <c:strRef>
              <c:f>'Avg. roaming unit'!$M$112</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unit'!$A$113:$A$118</c:f>
              <c:strCache>
                <c:ptCount val="6"/>
                <c:pt idx="0">
                  <c:v>Albania</c:v>
                </c:pt>
                <c:pt idx="1">
                  <c:v>Bosnia</c:v>
                </c:pt>
                <c:pt idx="2">
                  <c:v>Kosovo*</c:v>
                </c:pt>
                <c:pt idx="3">
                  <c:v>Montenegro</c:v>
                </c:pt>
                <c:pt idx="4">
                  <c:v>North Macedonia</c:v>
                </c:pt>
                <c:pt idx="5">
                  <c:v>Serbia</c:v>
                </c:pt>
              </c:strCache>
            </c:strRef>
          </c:cat>
          <c:val>
            <c:numRef>
              <c:f>'Avg. roaming unit'!$M$113:$M$118</c:f>
              <c:numCache>
                <c:formatCode>0.00</c:formatCode>
                <c:ptCount val="6"/>
                <c:pt idx="0">
                  <c:v>0.8641334177361456</c:v>
                </c:pt>
                <c:pt idx="1">
                  <c:v>0.94496163094214747</c:v>
                </c:pt>
                <c:pt idx="2">
                  <c:v>0.14953511783504517</c:v>
                </c:pt>
                <c:pt idx="3">
                  <c:v>0.47968955504851229</c:v>
                </c:pt>
                <c:pt idx="4">
                  <c:v>0.84427091944133592</c:v>
                </c:pt>
                <c:pt idx="5">
                  <c:v>1.0988206794435114</c:v>
                </c:pt>
              </c:numCache>
            </c:numRef>
          </c:val>
          <c:extLst>
            <c:ext xmlns:c16="http://schemas.microsoft.com/office/drawing/2014/chart" uri="{C3380CC4-5D6E-409C-BE32-E72D297353CC}">
              <c16:uniqueId val="{00000001-A4F3-49B9-B8AA-9DCC0D604FD0}"/>
            </c:ext>
          </c:extLst>
        </c:ser>
        <c:ser>
          <c:idx val="12"/>
          <c:order val="12"/>
          <c:tx>
            <c:strRef>
              <c:f>'Avg. roaming unit'!$N$112</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unit'!$A$113:$A$118</c:f>
              <c:strCache>
                <c:ptCount val="6"/>
                <c:pt idx="0">
                  <c:v>Albania</c:v>
                </c:pt>
                <c:pt idx="1">
                  <c:v>Bosnia</c:v>
                </c:pt>
                <c:pt idx="2">
                  <c:v>Kosovo*</c:v>
                </c:pt>
                <c:pt idx="3">
                  <c:v>Montenegro</c:v>
                </c:pt>
                <c:pt idx="4">
                  <c:v>North Macedonia</c:v>
                </c:pt>
                <c:pt idx="5">
                  <c:v>Serbia</c:v>
                </c:pt>
              </c:strCache>
            </c:strRef>
          </c:cat>
          <c:val>
            <c:numRef>
              <c:f>'Avg. roaming unit'!$N$113:$N$118</c:f>
              <c:numCache>
                <c:formatCode>0.00</c:formatCode>
                <c:ptCount val="6"/>
                <c:pt idx="0">
                  <c:v>0.41105318319336748</c:v>
                </c:pt>
                <c:pt idx="1">
                  <c:v>0.49840808704741119</c:v>
                </c:pt>
                <c:pt idx="2">
                  <c:v>1.7125820230872751E-2</c:v>
                </c:pt>
                <c:pt idx="3">
                  <c:v>0.58022964167328361</c:v>
                </c:pt>
                <c:pt idx="4">
                  <c:v>0.6023505115001716</c:v>
                </c:pt>
                <c:pt idx="5">
                  <c:v>0.64598252431744152</c:v>
                </c:pt>
              </c:numCache>
            </c:numRef>
          </c:val>
          <c:extLst>
            <c:ext xmlns:c16="http://schemas.microsoft.com/office/drawing/2014/chart" uri="{C3380CC4-5D6E-409C-BE32-E72D297353CC}">
              <c16:uniqueId val="{00000000-B569-4D3B-8985-DD8C78DBF591}"/>
            </c:ext>
          </c:extLst>
        </c:ser>
        <c:ser>
          <c:idx val="13"/>
          <c:order val="13"/>
          <c:tx>
            <c:strRef>
              <c:f>'Avg. roaming unit'!$O$112</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unit'!$A$113:$A$118</c:f>
              <c:strCache>
                <c:ptCount val="6"/>
                <c:pt idx="0">
                  <c:v>Albania</c:v>
                </c:pt>
                <c:pt idx="1">
                  <c:v>Bosnia</c:v>
                </c:pt>
                <c:pt idx="2">
                  <c:v>Kosovo*</c:v>
                </c:pt>
                <c:pt idx="3">
                  <c:v>Montenegro</c:v>
                </c:pt>
                <c:pt idx="4">
                  <c:v>North Macedonia</c:v>
                </c:pt>
                <c:pt idx="5">
                  <c:v>Serbia</c:v>
                </c:pt>
              </c:strCache>
            </c:strRef>
          </c:cat>
          <c:val>
            <c:numRef>
              <c:f>'Avg. roaming unit'!$O$113:$O$118</c:f>
              <c:numCache>
                <c:formatCode>0.00</c:formatCode>
                <c:ptCount val="6"/>
                <c:pt idx="0">
                  <c:v>0.4395216267042783</c:v>
                </c:pt>
                <c:pt idx="1">
                  <c:v>0.5205329547639117</c:v>
                </c:pt>
                <c:pt idx="2">
                  <c:v>5.4729803863356206E-2</c:v>
                </c:pt>
                <c:pt idx="3">
                  <c:v>0.4199029916338422</c:v>
                </c:pt>
                <c:pt idx="4">
                  <c:v>0.5980251048944949</c:v>
                </c:pt>
                <c:pt idx="5">
                  <c:v>0.71940771082941868</c:v>
                </c:pt>
              </c:numCache>
            </c:numRef>
          </c:val>
          <c:extLst>
            <c:ext xmlns:c16="http://schemas.microsoft.com/office/drawing/2014/chart" uri="{C3380CC4-5D6E-409C-BE32-E72D297353CC}">
              <c16:uniqueId val="{00000001-B569-4D3B-8985-DD8C78DBF591}"/>
            </c:ext>
          </c:extLst>
        </c:ser>
        <c:ser>
          <c:idx val="14"/>
          <c:order val="14"/>
          <c:tx>
            <c:strRef>
              <c:f>'Avg. roaming unit'!$P$112</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unit'!$A$113:$A$118</c:f>
              <c:strCache>
                <c:ptCount val="6"/>
                <c:pt idx="0">
                  <c:v>Albania</c:v>
                </c:pt>
                <c:pt idx="1">
                  <c:v>Bosnia</c:v>
                </c:pt>
                <c:pt idx="2">
                  <c:v>Kosovo*</c:v>
                </c:pt>
                <c:pt idx="3">
                  <c:v>Montenegro</c:v>
                </c:pt>
                <c:pt idx="4">
                  <c:v>North Macedonia</c:v>
                </c:pt>
                <c:pt idx="5">
                  <c:v>Serbia</c:v>
                </c:pt>
              </c:strCache>
            </c:strRef>
          </c:cat>
          <c:val>
            <c:numRef>
              <c:f>'Avg. roaming unit'!$P$113:$P$118</c:f>
              <c:numCache>
                <c:formatCode>0.00</c:formatCode>
                <c:ptCount val="6"/>
                <c:pt idx="0">
                  <c:v>0.75521103499365483</c:v>
                </c:pt>
                <c:pt idx="1">
                  <c:v>0.54411034803760316</c:v>
                </c:pt>
                <c:pt idx="2">
                  <c:v>0.14444033637330597</c:v>
                </c:pt>
                <c:pt idx="3">
                  <c:v>0.35609938413038883</c:v>
                </c:pt>
                <c:pt idx="4">
                  <c:v>0.44227415018272942</c:v>
                </c:pt>
                <c:pt idx="5">
                  <c:v>1.1457576378366678</c:v>
                </c:pt>
              </c:numCache>
            </c:numRef>
          </c:val>
          <c:extLst>
            <c:ext xmlns:c16="http://schemas.microsoft.com/office/drawing/2014/chart" uri="{C3380CC4-5D6E-409C-BE32-E72D297353CC}">
              <c16:uniqueId val="{00000000-2B36-4FB8-BE81-BF1E43C476C0}"/>
            </c:ext>
          </c:extLst>
        </c:ser>
        <c:ser>
          <c:idx val="15"/>
          <c:order val="15"/>
          <c:tx>
            <c:strRef>
              <c:f>'Avg. roaming unit'!$Q$112</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unit'!$A$113:$A$118</c:f>
              <c:strCache>
                <c:ptCount val="6"/>
                <c:pt idx="0">
                  <c:v>Albania</c:v>
                </c:pt>
                <c:pt idx="1">
                  <c:v>Bosnia</c:v>
                </c:pt>
                <c:pt idx="2">
                  <c:v>Kosovo*</c:v>
                </c:pt>
                <c:pt idx="3">
                  <c:v>Montenegro</c:v>
                </c:pt>
                <c:pt idx="4">
                  <c:v>North Macedonia</c:v>
                </c:pt>
                <c:pt idx="5">
                  <c:v>Serbia</c:v>
                </c:pt>
              </c:strCache>
            </c:strRef>
          </c:cat>
          <c:val>
            <c:numRef>
              <c:f>'Avg. roaming unit'!$Q$113:$Q$118</c:f>
              <c:numCache>
                <c:formatCode>0.00</c:formatCode>
                <c:ptCount val="6"/>
                <c:pt idx="0">
                  <c:v>0.75073825585660625</c:v>
                </c:pt>
                <c:pt idx="1">
                  <c:v>1.212</c:v>
                </c:pt>
                <c:pt idx="2">
                  <c:v>0.31972501261279201</c:v>
                </c:pt>
                <c:pt idx="3">
                  <c:v>0.22500000000000001</c:v>
                </c:pt>
                <c:pt idx="4">
                  <c:v>0.32818086035100397</c:v>
                </c:pt>
                <c:pt idx="5">
                  <c:v>1.1290121233945505</c:v>
                </c:pt>
              </c:numCache>
            </c:numRef>
          </c:val>
          <c:extLst>
            <c:ext xmlns:c16="http://schemas.microsoft.com/office/drawing/2014/chart" uri="{C3380CC4-5D6E-409C-BE32-E72D297353CC}">
              <c16:uniqueId val="{00000001-2B36-4FB8-BE81-BF1E43C476C0}"/>
            </c:ext>
          </c:extLst>
        </c:ser>
        <c:dLbls>
          <c:dLblPos val="outEnd"/>
          <c:showLegendKey val="0"/>
          <c:showVal val="1"/>
          <c:showCatName val="0"/>
          <c:showSerName val="0"/>
          <c:showPercent val="0"/>
          <c:showBubbleSize val="0"/>
        </c:dLbls>
        <c:gapWidth val="219"/>
        <c:overlap val="-27"/>
        <c:axId val="845608240"/>
        <c:axId val="845611848"/>
      </c:barChart>
      <c:catAx>
        <c:axId val="845608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5611848"/>
        <c:crosses val="autoZero"/>
        <c:auto val="1"/>
        <c:lblAlgn val="ctr"/>
        <c:lblOffset val="100"/>
        <c:noMultiLvlLbl val="0"/>
      </c:catAx>
      <c:valAx>
        <c:axId val="845611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5608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a:t>
            </a:r>
            <a:r>
              <a:rPr lang="de-DE" baseline="0"/>
              <a:t> 13 </a:t>
            </a:r>
            <a:r>
              <a:rPr lang="de-DE"/>
              <a:t>Average number of roaming SMS (WB RLAH+) / subscriber (WB RLAH+) /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roaming unit'!$D$121</c:f>
              <c:strCache>
                <c:ptCount val="1"/>
                <c:pt idx="0">
                  <c:v>Q2 2019</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unit'!$A$122:$A$127</c:f>
              <c:strCache>
                <c:ptCount val="6"/>
                <c:pt idx="0">
                  <c:v>Albania</c:v>
                </c:pt>
                <c:pt idx="1">
                  <c:v>Bosnia</c:v>
                </c:pt>
                <c:pt idx="2">
                  <c:v>Kosovo*</c:v>
                </c:pt>
                <c:pt idx="3">
                  <c:v>Montenegro</c:v>
                </c:pt>
                <c:pt idx="4">
                  <c:v>North Macedonia</c:v>
                </c:pt>
                <c:pt idx="5">
                  <c:v>Serbia</c:v>
                </c:pt>
              </c:strCache>
            </c:strRef>
          </c:cat>
          <c:val>
            <c:numRef>
              <c:f>'Avg. roaming unit'!$D$122:$D$127</c:f>
              <c:numCache>
                <c:formatCode>0.00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0-465A-4BF6-A7B2-4799DE216203}"/>
            </c:ext>
          </c:extLst>
        </c:ser>
        <c:ser>
          <c:idx val="1"/>
          <c:order val="1"/>
          <c:tx>
            <c:strRef>
              <c:f>'Avg. roaming unit'!$E$121</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unit'!$A$122:$A$127</c:f>
              <c:strCache>
                <c:ptCount val="6"/>
                <c:pt idx="0">
                  <c:v>Albania</c:v>
                </c:pt>
                <c:pt idx="1">
                  <c:v>Bosnia</c:v>
                </c:pt>
                <c:pt idx="2">
                  <c:v>Kosovo*</c:v>
                </c:pt>
                <c:pt idx="3">
                  <c:v>Montenegro</c:v>
                </c:pt>
                <c:pt idx="4">
                  <c:v>North Macedonia</c:v>
                </c:pt>
                <c:pt idx="5">
                  <c:v>Serbia</c:v>
                </c:pt>
              </c:strCache>
            </c:strRef>
          </c:cat>
          <c:val>
            <c:numRef>
              <c:f>'Avg. roaming unit'!$E$122:$E$127</c:f>
              <c:numCache>
                <c:formatCode>0.00</c:formatCode>
                <c:ptCount val="6"/>
                <c:pt idx="0">
                  <c:v>0.34843584413481876</c:v>
                </c:pt>
                <c:pt idx="1">
                  <c:v>2.3011742538628011</c:v>
                </c:pt>
                <c:pt idx="2">
                  <c:v>0.30805692490528963</c:v>
                </c:pt>
                <c:pt idx="3">
                  <c:v>2.6354904220868325</c:v>
                </c:pt>
                <c:pt idx="4">
                  <c:v>0.55786838407935802</c:v>
                </c:pt>
                <c:pt idx="5">
                  <c:v>1.3047241898406579</c:v>
                </c:pt>
              </c:numCache>
            </c:numRef>
          </c:val>
          <c:extLst>
            <c:ext xmlns:c16="http://schemas.microsoft.com/office/drawing/2014/chart" uri="{C3380CC4-5D6E-409C-BE32-E72D297353CC}">
              <c16:uniqueId val="{00000001-465A-4BF6-A7B2-4799DE216203}"/>
            </c:ext>
          </c:extLst>
        </c:ser>
        <c:ser>
          <c:idx val="2"/>
          <c:order val="2"/>
          <c:tx>
            <c:strRef>
              <c:f>'Avg. roaming unit'!$F$121</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unit'!$A$122:$A$127</c:f>
              <c:strCache>
                <c:ptCount val="6"/>
                <c:pt idx="0">
                  <c:v>Albania</c:v>
                </c:pt>
                <c:pt idx="1">
                  <c:v>Bosnia</c:v>
                </c:pt>
                <c:pt idx="2">
                  <c:v>Kosovo*</c:v>
                </c:pt>
                <c:pt idx="3">
                  <c:v>Montenegro</c:v>
                </c:pt>
                <c:pt idx="4">
                  <c:v>North Macedonia</c:v>
                </c:pt>
                <c:pt idx="5">
                  <c:v>Serbia</c:v>
                </c:pt>
              </c:strCache>
            </c:strRef>
          </c:cat>
          <c:val>
            <c:numRef>
              <c:f>'Avg. roaming unit'!$F$122:$F$127</c:f>
              <c:numCache>
                <c:formatCode>0.00</c:formatCode>
                <c:ptCount val="6"/>
                <c:pt idx="0">
                  <c:v>0.48890173280480503</c:v>
                </c:pt>
                <c:pt idx="1">
                  <c:v>2.1264404320308046</c:v>
                </c:pt>
                <c:pt idx="2">
                  <c:v>0.15768086169702478</c:v>
                </c:pt>
                <c:pt idx="3">
                  <c:v>6.8046053820517018</c:v>
                </c:pt>
                <c:pt idx="4">
                  <c:v>0.73023373076912179</c:v>
                </c:pt>
                <c:pt idx="5">
                  <c:v>0.77065337577327597</c:v>
                </c:pt>
              </c:numCache>
            </c:numRef>
          </c:val>
          <c:extLst>
            <c:ext xmlns:c16="http://schemas.microsoft.com/office/drawing/2014/chart" uri="{C3380CC4-5D6E-409C-BE32-E72D297353CC}">
              <c16:uniqueId val="{00000000-6D81-49D0-8679-EA0DA8804A1A}"/>
            </c:ext>
          </c:extLst>
        </c:ser>
        <c:ser>
          <c:idx val="3"/>
          <c:order val="3"/>
          <c:tx>
            <c:strRef>
              <c:f>'Avg. roaming unit'!$G$121</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unit'!$A$122:$A$127</c:f>
              <c:strCache>
                <c:ptCount val="6"/>
                <c:pt idx="0">
                  <c:v>Albania</c:v>
                </c:pt>
                <c:pt idx="1">
                  <c:v>Bosnia</c:v>
                </c:pt>
                <c:pt idx="2">
                  <c:v>Kosovo*</c:v>
                </c:pt>
                <c:pt idx="3">
                  <c:v>Montenegro</c:v>
                </c:pt>
                <c:pt idx="4">
                  <c:v>North Macedonia</c:v>
                </c:pt>
                <c:pt idx="5">
                  <c:v>Serbia</c:v>
                </c:pt>
              </c:strCache>
            </c:strRef>
          </c:cat>
          <c:val>
            <c:numRef>
              <c:f>'Avg. roaming unit'!$G$122:$G$127</c:f>
              <c:numCache>
                <c:formatCode>0.00</c:formatCode>
                <c:ptCount val="6"/>
                <c:pt idx="0">
                  <c:v>0.34501237742497853</c:v>
                </c:pt>
                <c:pt idx="1">
                  <c:v>1.6395510470233143</c:v>
                </c:pt>
                <c:pt idx="2">
                  <c:v>0.12055890885270447</c:v>
                </c:pt>
                <c:pt idx="3">
                  <c:v>6.428978773379284</c:v>
                </c:pt>
                <c:pt idx="4">
                  <c:v>0.67778988769369286</c:v>
                </c:pt>
                <c:pt idx="5">
                  <c:v>1.2758774531860968</c:v>
                </c:pt>
              </c:numCache>
            </c:numRef>
          </c:val>
          <c:extLst>
            <c:ext xmlns:c16="http://schemas.microsoft.com/office/drawing/2014/chart" uri="{C3380CC4-5D6E-409C-BE32-E72D297353CC}">
              <c16:uniqueId val="{00000001-6D81-49D0-8679-EA0DA8804A1A}"/>
            </c:ext>
          </c:extLst>
        </c:ser>
        <c:ser>
          <c:idx val="4"/>
          <c:order val="4"/>
          <c:tx>
            <c:strRef>
              <c:f>'Avg. roaming unit'!$H$121</c:f>
              <c:strCache>
                <c:ptCount val="1"/>
                <c:pt idx="0">
                  <c:v>Q2 2020</c:v>
                </c:pt>
              </c:strCache>
            </c:strRef>
          </c:tx>
          <c:spPr>
            <a:solidFill>
              <a:srgbClr val="255E9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unit'!$A$122:$A$127</c:f>
              <c:strCache>
                <c:ptCount val="6"/>
                <c:pt idx="0">
                  <c:v>Albania</c:v>
                </c:pt>
                <c:pt idx="1">
                  <c:v>Bosnia</c:v>
                </c:pt>
                <c:pt idx="2">
                  <c:v>Kosovo*</c:v>
                </c:pt>
                <c:pt idx="3">
                  <c:v>Montenegro</c:v>
                </c:pt>
                <c:pt idx="4">
                  <c:v>North Macedonia</c:v>
                </c:pt>
                <c:pt idx="5">
                  <c:v>Serbia</c:v>
                </c:pt>
              </c:strCache>
            </c:strRef>
          </c:cat>
          <c:val>
            <c:numRef>
              <c:f>'Avg. roaming unit'!$H$122:$H$127</c:f>
              <c:numCache>
                <c:formatCode>0.00</c:formatCode>
                <c:ptCount val="6"/>
                <c:pt idx="0">
                  <c:v>0.22516246002159343</c:v>
                </c:pt>
                <c:pt idx="1">
                  <c:v>1.4266351165344344</c:v>
                </c:pt>
                <c:pt idx="2">
                  <c:v>0.1340568378474177</c:v>
                </c:pt>
                <c:pt idx="3">
                  <c:v>7.7667758321080065</c:v>
                </c:pt>
                <c:pt idx="4">
                  <c:v>0.40304439656958196</c:v>
                </c:pt>
                <c:pt idx="5">
                  <c:v>1.1171309841115342</c:v>
                </c:pt>
              </c:numCache>
            </c:numRef>
          </c:val>
          <c:extLst>
            <c:ext xmlns:c16="http://schemas.microsoft.com/office/drawing/2014/chart" uri="{C3380CC4-5D6E-409C-BE32-E72D297353CC}">
              <c16:uniqueId val="{00000000-EE4A-44CA-8EDD-BD25E8DEC139}"/>
            </c:ext>
          </c:extLst>
        </c:ser>
        <c:ser>
          <c:idx val="5"/>
          <c:order val="5"/>
          <c:tx>
            <c:strRef>
              <c:f>'Avg. roaming unit'!$I$121</c:f>
              <c:strCache>
                <c:ptCount val="1"/>
                <c:pt idx="0">
                  <c:v>Q3 2020</c:v>
                </c:pt>
              </c:strCache>
            </c:strRef>
          </c:tx>
          <c:spPr>
            <a:solidFill>
              <a:srgbClr val="9E480E"/>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unit'!$A$122:$A$127</c:f>
              <c:strCache>
                <c:ptCount val="6"/>
                <c:pt idx="0">
                  <c:v>Albania</c:v>
                </c:pt>
                <c:pt idx="1">
                  <c:v>Bosnia</c:v>
                </c:pt>
                <c:pt idx="2">
                  <c:v>Kosovo*</c:v>
                </c:pt>
                <c:pt idx="3">
                  <c:v>Montenegro</c:v>
                </c:pt>
                <c:pt idx="4">
                  <c:v>North Macedonia</c:v>
                </c:pt>
                <c:pt idx="5">
                  <c:v>Serbia</c:v>
                </c:pt>
              </c:strCache>
            </c:strRef>
          </c:cat>
          <c:val>
            <c:numRef>
              <c:f>'Avg. roaming unit'!$I$122:$I$127</c:f>
              <c:numCache>
                <c:formatCode>0.00</c:formatCode>
                <c:ptCount val="6"/>
                <c:pt idx="0">
                  <c:v>0.3146909018276241</c:v>
                </c:pt>
                <c:pt idx="1">
                  <c:v>1.6725514424479568</c:v>
                </c:pt>
                <c:pt idx="2">
                  <c:v>0.17965285487900409</c:v>
                </c:pt>
                <c:pt idx="3">
                  <c:v>6.3916730737867242</c:v>
                </c:pt>
                <c:pt idx="4">
                  <c:v>0.51822630275158021</c:v>
                </c:pt>
                <c:pt idx="5">
                  <c:v>1.418978310564633</c:v>
                </c:pt>
              </c:numCache>
            </c:numRef>
          </c:val>
          <c:extLst>
            <c:ext xmlns:c16="http://schemas.microsoft.com/office/drawing/2014/chart" uri="{C3380CC4-5D6E-409C-BE32-E72D297353CC}">
              <c16:uniqueId val="{00000001-EE4A-44CA-8EDD-BD25E8DEC139}"/>
            </c:ext>
          </c:extLst>
        </c:ser>
        <c:ser>
          <c:idx val="6"/>
          <c:order val="6"/>
          <c:tx>
            <c:strRef>
              <c:f>'Avg. roaming unit'!$J$121</c:f>
              <c:strCache>
                <c:ptCount val="1"/>
                <c:pt idx="0">
                  <c:v>Q4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unit'!$A$122:$A$127</c:f>
              <c:strCache>
                <c:ptCount val="6"/>
                <c:pt idx="0">
                  <c:v>Albania</c:v>
                </c:pt>
                <c:pt idx="1">
                  <c:v>Bosnia</c:v>
                </c:pt>
                <c:pt idx="2">
                  <c:v>Kosovo*</c:v>
                </c:pt>
                <c:pt idx="3">
                  <c:v>Montenegro</c:v>
                </c:pt>
                <c:pt idx="4">
                  <c:v>North Macedonia</c:v>
                </c:pt>
                <c:pt idx="5">
                  <c:v>Serbia</c:v>
                </c:pt>
              </c:strCache>
            </c:strRef>
          </c:cat>
          <c:val>
            <c:numRef>
              <c:f>'Avg. roaming unit'!$J$122:$J$127</c:f>
              <c:numCache>
                <c:formatCode>0.00</c:formatCode>
                <c:ptCount val="6"/>
                <c:pt idx="0">
                  <c:v>0.28813932835058431</c:v>
                </c:pt>
                <c:pt idx="1">
                  <c:v>1.4627555762081785</c:v>
                </c:pt>
                <c:pt idx="2">
                  <c:v>0.13229684188811611</c:v>
                </c:pt>
                <c:pt idx="3">
                  <c:v>6.5664039132838115</c:v>
                </c:pt>
                <c:pt idx="4">
                  <c:v>0.41668012807616245</c:v>
                </c:pt>
                <c:pt idx="5">
                  <c:v>1.1655357629750183</c:v>
                </c:pt>
              </c:numCache>
            </c:numRef>
          </c:val>
          <c:extLst>
            <c:ext xmlns:c16="http://schemas.microsoft.com/office/drawing/2014/chart" uri="{C3380CC4-5D6E-409C-BE32-E72D297353CC}">
              <c16:uniqueId val="{00000000-94A6-413E-AEF6-0C36ADFA2CC7}"/>
            </c:ext>
          </c:extLst>
        </c:ser>
        <c:ser>
          <c:idx val="7"/>
          <c:order val="7"/>
          <c:tx>
            <c:strRef>
              <c:f>'Avg. roaming unit'!$K$121</c:f>
              <c:strCache>
                <c:ptCount val="1"/>
                <c:pt idx="0">
                  <c:v>Q1 2021</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unit'!$A$122:$A$127</c:f>
              <c:strCache>
                <c:ptCount val="6"/>
                <c:pt idx="0">
                  <c:v>Albania</c:v>
                </c:pt>
                <c:pt idx="1">
                  <c:v>Bosnia</c:v>
                </c:pt>
                <c:pt idx="2">
                  <c:v>Kosovo*</c:v>
                </c:pt>
                <c:pt idx="3">
                  <c:v>Montenegro</c:v>
                </c:pt>
                <c:pt idx="4">
                  <c:v>North Macedonia</c:v>
                </c:pt>
                <c:pt idx="5">
                  <c:v>Serbia</c:v>
                </c:pt>
              </c:strCache>
            </c:strRef>
          </c:cat>
          <c:val>
            <c:numRef>
              <c:f>'Avg. roaming unit'!$K$122:$K$127</c:f>
              <c:numCache>
                <c:formatCode>0.00</c:formatCode>
                <c:ptCount val="6"/>
                <c:pt idx="0">
                  <c:v>0.29495696337877575</c:v>
                </c:pt>
                <c:pt idx="1">
                  <c:v>1.3270770613449938</c:v>
                </c:pt>
                <c:pt idx="2">
                  <c:v>0.1264355654595517</c:v>
                </c:pt>
                <c:pt idx="3">
                  <c:v>6.2031431275569391</c:v>
                </c:pt>
                <c:pt idx="4">
                  <c:v>0.5483665501684768</c:v>
                </c:pt>
                <c:pt idx="5">
                  <c:v>1.2130570739854989</c:v>
                </c:pt>
              </c:numCache>
            </c:numRef>
          </c:val>
          <c:extLst>
            <c:ext xmlns:c16="http://schemas.microsoft.com/office/drawing/2014/chart" uri="{C3380CC4-5D6E-409C-BE32-E72D297353CC}">
              <c16:uniqueId val="{00000001-94A6-413E-AEF6-0C36ADFA2CC7}"/>
            </c:ext>
          </c:extLst>
        </c:ser>
        <c:ser>
          <c:idx val="8"/>
          <c:order val="8"/>
          <c:tx>
            <c:strRef>
              <c:f>'Avg. roaming unit'!$L$121</c:f>
              <c:strCache>
                <c:ptCount val="1"/>
                <c:pt idx="0">
                  <c:v>Q2 2021</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unit'!$A$122:$A$127</c:f>
              <c:strCache>
                <c:ptCount val="6"/>
                <c:pt idx="0">
                  <c:v>Albania</c:v>
                </c:pt>
                <c:pt idx="1">
                  <c:v>Bosnia</c:v>
                </c:pt>
                <c:pt idx="2">
                  <c:v>Kosovo*</c:v>
                </c:pt>
                <c:pt idx="3">
                  <c:v>Montenegro</c:v>
                </c:pt>
                <c:pt idx="4">
                  <c:v>North Macedonia</c:v>
                </c:pt>
                <c:pt idx="5">
                  <c:v>Serbia</c:v>
                </c:pt>
              </c:strCache>
            </c:strRef>
          </c:cat>
          <c:val>
            <c:numRef>
              <c:f>'Avg. roaming unit'!$L$122:$L$127</c:f>
              <c:numCache>
                <c:formatCode>0.00</c:formatCode>
                <c:ptCount val="6"/>
                <c:pt idx="0">
                  <c:v>0.18566337625667476</c:v>
                </c:pt>
                <c:pt idx="1">
                  <c:v>1.3720536945254862</c:v>
                </c:pt>
                <c:pt idx="2">
                  <c:v>0.64642112810607533</c:v>
                </c:pt>
                <c:pt idx="3">
                  <c:v>5.1771746742835978</c:v>
                </c:pt>
                <c:pt idx="4">
                  <c:v>0.54734753916951184</c:v>
                </c:pt>
                <c:pt idx="5">
                  <c:v>1.2051510837872035</c:v>
                </c:pt>
              </c:numCache>
            </c:numRef>
          </c:val>
          <c:extLst>
            <c:ext xmlns:c16="http://schemas.microsoft.com/office/drawing/2014/chart" uri="{C3380CC4-5D6E-409C-BE32-E72D297353CC}">
              <c16:uniqueId val="{00000000-2A1E-4E41-9CF8-DCAF983ADF7A}"/>
            </c:ext>
          </c:extLst>
        </c:ser>
        <c:ser>
          <c:idx val="9"/>
          <c:order val="9"/>
          <c:tx>
            <c:strRef>
              <c:f>'Avg. roaming unit'!$M$121</c:f>
              <c:strCache>
                <c:ptCount val="1"/>
                <c:pt idx="0">
                  <c:v>Q3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unit'!$A$122:$A$127</c:f>
              <c:strCache>
                <c:ptCount val="6"/>
                <c:pt idx="0">
                  <c:v>Albania</c:v>
                </c:pt>
                <c:pt idx="1">
                  <c:v>Bosnia</c:v>
                </c:pt>
                <c:pt idx="2">
                  <c:v>Kosovo*</c:v>
                </c:pt>
                <c:pt idx="3">
                  <c:v>Montenegro</c:v>
                </c:pt>
                <c:pt idx="4">
                  <c:v>North Macedonia</c:v>
                </c:pt>
                <c:pt idx="5">
                  <c:v>Serbia</c:v>
                </c:pt>
              </c:strCache>
            </c:strRef>
          </c:cat>
          <c:val>
            <c:numRef>
              <c:f>'Avg. roaming unit'!$M$122:$M$127</c:f>
              <c:numCache>
                <c:formatCode>0.00</c:formatCode>
                <c:ptCount val="6"/>
                <c:pt idx="0">
                  <c:v>0.34603881100542905</c:v>
                </c:pt>
                <c:pt idx="1">
                  <c:v>1.5040691035259719</c:v>
                </c:pt>
                <c:pt idx="2">
                  <c:v>0.56026576170628217</c:v>
                </c:pt>
                <c:pt idx="3">
                  <c:v>3.6073193791213392</c:v>
                </c:pt>
                <c:pt idx="4">
                  <c:v>0.52045757383606672</c:v>
                </c:pt>
                <c:pt idx="5">
                  <c:v>2.7549045959195149</c:v>
                </c:pt>
              </c:numCache>
            </c:numRef>
          </c:val>
          <c:extLst>
            <c:ext xmlns:c16="http://schemas.microsoft.com/office/drawing/2014/chart" uri="{C3380CC4-5D6E-409C-BE32-E72D297353CC}">
              <c16:uniqueId val="{00000001-2A1E-4E41-9CF8-DCAF983ADF7A}"/>
            </c:ext>
          </c:extLst>
        </c:ser>
        <c:ser>
          <c:idx val="10"/>
          <c:order val="10"/>
          <c:tx>
            <c:strRef>
              <c:f>'Avg. roaming unit'!$N$121</c:f>
              <c:strCache>
                <c:ptCount val="1"/>
                <c:pt idx="0">
                  <c:v>Q4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unit'!$A$122:$A$127</c:f>
              <c:strCache>
                <c:ptCount val="6"/>
                <c:pt idx="0">
                  <c:v>Albania</c:v>
                </c:pt>
                <c:pt idx="1">
                  <c:v>Bosnia</c:v>
                </c:pt>
                <c:pt idx="2">
                  <c:v>Kosovo*</c:v>
                </c:pt>
                <c:pt idx="3">
                  <c:v>Montenegro</c:v>
                </c:pt>
                <c:pt idx="4">
                  <c:v>North Macedonia</c:v>
                </c:pt>
                <c:pt idx="5">
                  <c:v>Serbia</c:v>
                </c:pt>
              </c:strCache>
            </c:strRef>
          </c:cat>
          <c:val>
            <c:numRef>
              <c:f>'Avg. roaming unit'!$N$122:$N$127</c:f>
              <c:numCache>
                <c:formatCode>0.00</c:formatCode>
                <c:ptCount val="6"/>
                <c:pt idx="0">
                  <c:v>1.0345211758526842E-4</c:v>
                </c:pt>
                <c:pt idx="1">
                  <c:v>0</c:v>
                </c:pt>
                <c:pt idx="2">
                  <c:v>0</c:v>
                </c:pt>
                <c:pt idx="3">
                  <c:v>0</c:v>
                </c:pt>
                <c:pt idx="4">
                  <c:v>0</c:v>
                </c:pt>
                <c:pt idx="5">
                  <c:v>0</c:v>
                </c:pt>
              </c:numCache>
            </c:numRef>
          </c:val>
          <c:extLst>
            <c:ext xmlns:c16="http://schemas.microsoft.com/office/drawing/2014/chart" uri="{C3380CC4-5D6E-409C-BE32-E72D297353CC}">
              <c16:uniqueId val="{00000000-6652-42C8-BE2B-58F8BF470591}"/>
            </c:ext>
          </c:extLst>
        </c:ser>
        <c:ser>
          <c:idx val="11"/>
          <c:order val="11"/>
          <c:tx>
            <c:strRef>
              <c:f>'Avg. roaming unit'!$O$121</c:f>
              <c:strCache>
                <c:ptCount val="1"/>
                <c:pt idx="0">
                  <c:v>Q1 2022</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unit'!$A$122:$A$127</c:f>
              <c:strCache>
                <c:ptCount val="6"/>
                <c:pt idx="0">
                  <c:v>Albania</c:v>
                </c:pt>
                <c:pt idx="1">
                  <c:v>Bosnia</c:v>
                </c:pt>
                <c:pt idx="2">
                  <c:v>Kosovo*</c:v>
                </c:pt>
                <c:pt idx="3">
                  <c:v>Montenegro</c:v>
                </c:pt>
                <c:pt idx="4">
                  <c:v>North Macedonia</c:v>
                </c:pt>
                <c:pt idx="5">
                  <c:v>Serbia</c:v>
                </c:pt>
              </c:strCache>
            </c:strRef>
          </c:cat>
          <c:val>
            <c:numRef>
              <c:f>'Avg. roaming unit'!$O$122:$O$127</c:f>
              <c:numCache>
                <c:formatCode>0.00</c:formatCode>
                <c:ptCount val="6"/>
                <c:pt idx="0">
                  <c:v>3.8489961817957876E-5</c:v>
                </c:pt>
                <c:pt idx="1">
                  <c:v>0</c:v>
                </c:pt>
                <c:pt idx="2">
                  <c:v>0</c:v>
                </c:pt>
                <c:pt idx="3">
                  <c:v>0</c:v>
                </c:pt>
                <c:pt idx="4">
                  <c:v>0</c:v>
                </c:pt>
                <c:pt idx="5">
                  <c:v>0</c:v>
                </c:pt>
              </c:numCache>
            </c:numRef>
          </c:val>
          <c:extLst>
            <c:ext xmlns:c16="http://schemas.microsoft.com/office/drawing/2014/chart" uri="{C3380CC4-5D6E-409C-BE32-E72D297353CC}">
              <c16:uniqueId val="{00000001-6652-42C8-BE2B-58F8BF470591}"/>
            </c:ext>
          </c:extLst>
        </c:ser>
        <c:ser>
          <c:idx val="12"/>
          <c:order val="12"/>
          <c:tx>
            <c:strRef>
              <c:f>'Avg. roaming unit'!$P$121</c:f>
              <c:strCache>
                <c:ptCount val="1"/>
                <c:pt idx="0">
                  <c:v>Q2 2022</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unit'!$A$122:$A$127</c:f>
              <c:strCache>
                <c:ptCount val="6"/>
                <c:pt idx="0">
                  <c:v>Albania</c:v>
                </c:pt>
                <c:pt idx="1">
                  <c:v>Bosnia</c:v>
                </c:pt>
                <c:pt idx="2">
                  <c:v>Kosovo*</c:v>
                </c:pt>
                <c:pt idx="3">
                  <c:v>Montenegro</c:v>
                </c:pt>
                <c:pt idx="4">
                  <c:v>North Macedonia</c:v>
                </c:pt>
                <c:pt idx="5">
                  <c:v>Serbia</c:v>
                </c:pt>
              </c:strCache>
            </c:strRef>
          </c:cat>
          <c:val>
            <c:numRef>
              <c:f>'Avg. roaming unit'!$P$122:$P$127</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5D3-4BC7-A9C5-EC0950C70E31}"/>
            </c:ext>
          </c:extLst>
        </c:ser>
        <c:ser>
          <c:idx val="13"/>
          <c:order val="13"/>
          <c:tx>
            <c:strRef>
              <c:f>'Avg. roaming unit'!$Q$121</c:f>
              <c:strCache>
                <c:ptCount val="1"/>
                <c:pt idx="0">
                  <c:v>Q3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unit'!$A$122:$A$127</c:f>
              <c:strCache>
                <c:ptCount val="6"/>
                <c:pt idx="0">
                  <c:v>Albania</c:v>
                </c:pt>
                <c:pt idx="1">
                  <c:v>Bosnia</c:v>
                </c:pt>
                <c:pt idx="2">
                  <c:v>Kosovo*</c:v>
                </c:pt>
                <c:pt idx="3">
                  <c:v>Montenegro</c:v>
                </c:pt>
                <c:pt idx="4">
                  <c:v>North Macedonia</c:v>
                </c:pt>
                <c:pt idx="5">
                  <c:v>Serbia</c:v>
                </c:pt>
              </c:strCache>
            </c:strRef>
          </c:cat>
          <c:val>
            <c:numRef>
              <c:f>'Avg. roaming unit'!$Q$122:$Q$127</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A5D3-4BC7-A9C5-EC0950C70E31}"/>
            </c:ext>
          </c:extLst>
        </c:ser>
        <c:dLbls>
          <c:dLblPos val="outEnd"/>
          <c:showLegendKey val="0"/>
          <c:showVal val="1"/>
          <c:showCatName val="0"/>
          <c:showSerName val="0"/>
          <c:showPercent val="0"/>
          <c:showBubbleSize val="0"/>
        </c:dLbls>
        <c:gapWidth val="219"/>
        <c:overlap val="-27"/>
        <c:axId val="688430072"/>
        <c:axId val="688439256"/>
        <c:extLst/>
      </c:barChart>
      <c:catAx>
        <c:axId val="688430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8439256"/>
        <c:crosses val="autoZero"/>
        <c:auto val="1"/>
        <c:lblAlgn val="ctr"/>
        <c:lblOffset val="100"/>
        <c:noMultiLvlLbl val="0"/>
      </c:catAx>
      <c:valAx>
        <c:axId val="6884392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8430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15 Average number of roaming GB (WB) / subscriber (WB) /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010227939034328E-2"/>
          <c:y val="0.11830157359637081"/>
          <c:w val="0.91843201717993816"/>
          <c:h val="0.70922274692990239"/>
        </c:manualLayout>
      </c:layout>
      <c:barChart>
        <c:barDir val="col"/>
        <c:grouping val="clustered"/>
        <c:varyColors val="0"/>
        <c:ser>
          <c:idx val="0"/>
          <c:order val="0"/>
          <c:tx>
            <c:strRef>
              <c:f>'Avg. roaming unit'!$B$153</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EB7A-4615-BED6-FE0B8A853B6D}"/>
                </c:ext>
              </c:extLst>
            </c:dLbl>
            <c:dLbl>
              <c:idx val="4"/>
              <c:delete val="1"/>
              <c:extLst>
                <c:ext xmlns:c15="http://schemas.microsoft.com/office/drawing/2012/chart" uri="{CE6537A1-D6FC-4f65-9D91-7224C49458BB}"/>
                <c:ext xmlns:c16="http://schemas.microsoft.com/office/drawing/2014/chart" uri="{C3380CC4-5D6E-409C-BE32-E72D297353CC}">
                  <c16:uniqueId val="{00000000-95F6-4F20-A8BC-EED0F1BE8D73}"/>
                </c:ext>
              </c:extLst>
            </c:dLbl>
            <c:dLbl>
              <c:idx val="5"/>
              <c:delete val="1"/>
              <c:extLst>
                <c:ext xmlns:c15="http://schemas.microsoft.com/office/drawing/2012/chart" uri="{CE6537A1-D6FC-4f65-9D91-7224C49458BB}"/>
                <c:ext xmlns:c16="http://schemas.microsoft.com/office/drawing/2014/chart" uri="{C3380CC4-5D6E-409C-BE32-E72D297353CC}">
                  <c16:uniqueId val="{00000001-EB7A-4615-BED6-FE0B8A853B6D}"/>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unit'!$A$154:$A$159</c:f>
              <c:strCache>
                <c:ptCount val="6"/>
                <c:pt idx="0">
                  <c:v>Albania</c:v>
                </c:pt>
                <c:pt idx="1">
                  <c:v>Bosnia</c:v>
                </c:pt>
                <c:pt idx="2">
                  <c:v>Kosovo*</c:v>
                </c:pt>
                <c:pt idx="3">
                  <c:v>Montenegro</c:v>
                </c:pt>
                <c:pt idx="4">
                  <c:v>North Macedonia</c:v>
                </c:pt>
                <c:pt idx="5">
                  <c:v>Serbia</c:v>
                </c:pt>
              </c:strCache>
            </c:strRef>
          </c:cat>
          <c:val>
            <c:numRef>
              <c:f>'Avg. roaming unit'!$B$154:$B$159</c:f>
              <c:numCache>
                <c:formatCode>0.00</c:formatCode>
                <c:ptCount val="6"/>
                <c:pt idx="0">
                  <c:v>1.5621112091335355E-2</c:v>
                </c:pt>
                <c:pt idx="1">
                  <c:v>0</c:v>
                </c:pt>
                <c:pt idx="2">
                  <c:v>1.5370056586753575E-2</c:v>
                </c:pt>
                <c:pt idx="3">
                  <c:v>0.35997501866708342</c:v>
                </c:pt>
                <c:pt idx="4">
                  <c:v>0</c:v>
                </c:pt>
                <c:pt idx="5">
                  <c:v>0</c:v>
                </c:pt>
              </c:numCache>
            </c:numRef>
          </c:val>
          <c:extLst>
            <c:ext xmlns:c16="http://schemas.microsoft.com/office/drawing/2014/chart" uri="{C3380CC4-5D6E-409C-BE32-E72D297353CC}">
              <c16:uniqueId val="{00000000-890E-49AA-A017-478C04E99195}"/>
            </c:ext>
          </c:extLst>
        </c:ser>
        <c:ser>
          <c:idx val="1"/>
          <c:order val="1"/>
          <c:tx>
            <c:strRef>
              <c:f>'Avg. roaming unit'!$C$153</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EB7A-4615-BED6-FE0B8A853B6D}"/>
                </c:ext>
              </c:extLst>
            </c:dLbl>
            <c:dLbl>
              <c:idx val="4"/>
              <c:delete val="1"/>
              <c:extLst>
                <c:ext xmlns:c15="http://schemas.microsoft.com/office/drawing/2012/chart" uri="{CE6537A1-D6FC-4f65-9D91-7224C49458BB}"/>
                <c:ext xmlns:c16="http://schemas.microsoft.com/office/drawing/2014/chart" uri="{C3380CC4-5D6E-409C-BE32-E72D297353CC}">
                  <c16:uniqueId val="{00000000-539C-48B2-90A4-63792D8C4EDC}"/>
                </c:ext>
              </c:extLst>
            </c:dLbl>
            <c:dLbl>
              <c:idx val="5"/>
              <c:delete val="1"/>
              <c:extLst>
                <c:ext xmlns:c15="http://schemas.microsoft.com/office/drawing/2012/chart" uri="{CE6537A1-D6FC-4f65-9D91-7224C49458BB}"/>
                <c:ext xmlns:c16="http://schemas.microsoft.com/office/drawing/2014/chart" uri="{C3380CC4-5D6E-409C-BE32-E72D297353CC}">
                  <c16:uniqueId val="{00000002-539C-48B2-90A4-63792D8C4EDC}"/>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unit'!$A$154:$A$159</c:f>
              <c:strCache>
                <c:ptCount val="6"/>
                <c:pt idx="0">
                  <c:v>Albania</c:v>
                </c:pt>
                <c:pt idx="1">
                  <c:v>Bosnia</c:v>
                </c:pt>
                <c:pt idx="2">
                  <c:v>Kosovo*</c:v>
                </c:pt>
                <c:pt idx="3">
                  <c:v>Montenegro</c:v>
                </c:pt>
                <c:pt idx="4">
                  <c:v>North Macedonia</c:v>
                </c:pt>
                <c:pt idx="5">
                  <c:v>Serbia</c:v>
                </c:pt>
              </c:strCache>
            </c:strRef>
          </c:cat>
          <c:val>
            <c:numRef>
              <c:f>'Avg. roaming unit'!$C$154:$C$159</c:f>
              <c:numCache>
                <c:formatCode>0.00</c:formatCode>
                <c:ptCount val="6"/>
                <c:pt idx="0">
                  <c:v>1.6056891837925844E-2</c:v>
                </c:pt>
                <c:pt idx="1">
                  <c:v>0</c:v>
                </c:pt>
                <c:pt idx="2">
                  <c:v>2.0267168512157603E-2</c:v>
                </c:pt>
                <c:pt idx="3">
                  <c:v>0.40533509135826268</c:v>
                </c:pt>
                <c:pt idx="4">
                  <c:v>2.2101390523056722E-3</c:v>
                </c:pt>
                <c:pt idx="5">
                  <c:v>2.808978215041258E-3</c:v>
                </c:pt>
              </c:numCache>
            </c:numRef>
          </c:val>
          <c:extLst>
            <c:ext xmlns:c16="http://schemas.microsoft.com/office/drawing/2014/chart" uri="{C3380CC4-5D6E-409C-BE32-E72D297353CC}">
              <c16:uniqueId val="{00000001-890E-49AA-A017-478C04E99195}"/>
            </c:ext>
          </c:extLst>
        </c:ser>
        <c:ser>
          <c:idx val="2"/>
          <c:order val="2"/>
          <c:tx>
            <c:strRef>
              <c:f>'Avg. roaming unit'!$D$153</c:f>
              <c:strCache>
                <c:ptCount val="1"/>
                <c:pt idx="0">
                  <c:v>Q2 2019</c:v>
                </c:pt>
              </c:strCache>
            </c:strRef>
          </c:tx>
          <c:spPr>
            <a:solidFill>
              <a:schemeClr val="accent3"/>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4-539C-48B2-90A4-63792D8C4EDC}"/>
                </c:ext>
              </c:extLst>
            </c:dLbl>
            <c:dLbl>
              <c:idx val="4"/>
              <c:delete val="1"/>
              <c:extLst>
                <c:ext xmlns:c15="http://schemas.microsoft.com/office/drawing/2012/chart" uri="{CE6537A1-D6FC-4f65-9D91-7224C49458BB}"/>
                <c:ext xmlns:c16="http://schemas.microsoft.com/office/drawing/2014/chart" uri="{C3380CC4-5D6E-409C-BE32-E72D297353CC}">
                  <c16:uniqueId val="{00000001-539C-48B2-90A4-63792D8C4EDC}"/>
                </c:ext>
              </c:extLst>
            </c:dLbl>
            <c:dLbl>
              <c:idx val="5"/>
              <c:delete val="1"/>
              <c:extLst>
                <c:ext xmlns:c15="http://schemas.microsoft.com/office/drawing/2012/chart" uri="{CE6537A1-D6FC-4f65-9D91-7224C49458BB}"/>
                <c:ext xmlns:c16="http://schemas.microsoft.com/office/drawing/2014/chart" uri="{C3380CC4-5D6E-409C-BE32-E72D297353CC}">
                  <c16:uniqueId val="{00000003-539C-48B2-90A4-63792D8C4EDC}"/>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unit'!$A$154:$A$159</c:f>
              <c:strCache>
                <c:ptCount val="6"/>
                <c:pt idx="0">
                  <c:v>Albania</c:v>
                </c:pt>
                <c:pt idx="1">
                  <c:v>Bosnia</c:v>
                </c:pt>
                <c:pt idx="2">
                  <c:v>Kosovo*</c:v>
                </c:pt>
                <c:pt idx="3">
                  <c:v>Montenegro</c:v>
                </c:pt>
                <c:pt idx="4">
                  <c:v>North Macedonia</c:v>
                </c:pt>
                <c:pt idx="5">
                  <c:v>Serbia</c:v>
                </c:pt>
              </c:strCache>
            </c:strRef>
          </c:cat>
          <c:val>
            <c:numRef>
              <c:f>'Avg. roaming unit'!$D$154:$D$159</c:f>
              <c:numCache>
                <c:formatCode>0.00</c:formatCode>
                <c:ptCount val="6"/>
                <c:pt idx="0">
                  <c:v>2.4689827419823614E-2</c:v>
                </c:pt>
                <c:pt idx="1">
                  <c:v>9.6679308295712392E-5</c:v>
                </c:pt>
                <c:pt idx="2">
                  <c:v>3.4765433185881968E-2</c:v>
                </c:pt>
                <c:pt idx="3">
                  <c:v>0.38065800338383715</c:v>
                </c:pt>
                <c:pt idx="4">
                  <c:v>3.1136381575602688E-3</c:v>
                </c:pt>
                <c:pt idx="5">
                  <c:v>2.247675899012641E-3</c:v>
                </c:pt>
              </c:numCache>
            </c:numRef>
          </c:val>
          <c:extLst>
            <c:ext xmlns:c16="http://schemas.microsoft.com/office/drawing/2014/chart" uri="{C3380CC4-5D6E-409C-BE32-E72D297353CC}">
              <c16:uniqueId val="{00000002-890E-49AA-A017-478C04E99195}"/>
            </c:ext>
          </c:extLst>
        </c:ser>
        <c:ser>
          <c:idx val="3"/>
          <c:order val="3"/>
          <c:tx>
            <c:strRef>
              <c:f>'Avg. roaming unit'!$E$153</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unit'!$A$154:$A$159</c:f>
              <c:strCache>
                <c:ptCount val="6"/>
                <c:pt idx="0">
                  <c:v>Albania</c:v>
                </c:pt>
                <c:pt idx="1">
                  <c:v>Bosnia</c:v>
                </c:pt>
                <c:pt idx="2">
                  <c:v>Kosovo*</c:v>
                </c:pt>
                <c:pt idx="3">
                  <c:v>Montenegro</c:v>
                </c:pt>
                <c:pt idx="4">
                  <c:v>North Macedonia</c:v>
                </c:pt>
                <c:pt idx="5">
                  <c:v>Serbia</c:v>
                </c:pt>
              </c:strCache>
            </c:strRef>
          </c:cat>
          <c:val>
            <c:numRef>
              <c:f>'Avg. roaming unit'!$E$154:$E$159</c:f>
              <c:numCache>
                <c:formatCode>0.00</c:formatCode>
                <c:ptCount val="6"/>
                <c:pt idx="0">
                  <c:v>2.6304372039140184E-2</c:v>
                </c:pt>
                <c:pt idx="1">
                  <c:v>1.7018628265136646E-2</c:v>
                </c:pt>
                <c:pt idx="2">
                  <c:v>4.9420702251168049E-2</c:v>
                </c:pt>
                <c:pt idx="3">
                  <c:v>0.28258770522698068</c:v>
                </c:pt>
                <c:pt idx="4">
                  <c:v>7.6908007768981051E-3</c:v>
                </c:pt>
                <c:pt idx="5">
                  <c:v>9.3932440504865596E-3</c:v>
                </c:pt>
              </c:numCache>
            </c:numRef>
          </c:val>
          <c:extLst>
            <c:ext xmlns:c16="http://schemas.microsoft.com/office/drawing/2014/chart" uri="{C3380CC4-5D6E-409C-BE32-E72D297353CC}">
              <c16:uniqueId val="{00000003-890E-49AA-A017-478C04E99195}"/>
            </c:ext>
          </c:extLst>
        </c:ser>
        <c:ser>
          <c:idx val="4"/>
          <c:order val="4"/>
          <c:tx>
            <c:strRef>
              <c:f>'Avg. roaming unit'!$F$153</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unit'!$A$154:$A$159</c:f>
              <c:strCache>
                <c:ptCount val="6"/>
                <c:pt idx="0">
                  <c:v>Albania</c:v>
                </c:pt>
                <c:pt idx="1">
                  <c:v>Bosnia</c:v>
                </c:pt>
                <c:pt idx="2">
                  <c:v>Kosovo*</c:v>
                </c:pt>
                <c:pt idx="3">
                  <c:v>Montenegro</c:v>
                </c:pt>
                <c:pt idx="4">
                  <c:v>North Macedonia</c:v>
                </c:pt>
                <c:pt idx="5">
                  <c:v>Serbia</c:v>
                </c:pt>
              </c:strCache>
            </c:strRef>
          </c:cat>
          <c:val>
            <c:numRef>
              <c:f>'Avg. roaming unit'!$F$154:$F$159</c:f>
              <c:numCache>
                <c:formatCode>0.00</c:formatCode>
                <c:ptCount val="6"/>
                <c:pt idx="0">
                  <c:v>2.7809522195788541E-2</c:v>
                </c:pt>
                <c:pt idx="1">
                  <c:v>1.5328346298034352E-2</c:v>
                </c:pt>
                <c:pt idx="2">
                  <c:v>1.7054660414036353E-2</c:v>
                </c:pt>
                <c:pt idx="3">
                  <c:v>0.49691677757462033</c:v>
                </c:pt>
                <c:pt idx="4">
                  <c:v>8.2322658340630486E-3</c:v>
                </c:pt>
                <c:pt idx="5">
                  <c:v>3.9982692402635448E-3</c:v>
                </c:pt>
              </c:numCache>
            </c:numRef>
          </c:val>
          <c:extLst>
            <c:ext xmlns:c16="http://schemas.microsoft.com/office/drawing/2014/chart" uri="{C3380CC4-5D6E-409C-BE32-E72D297353CC}">
              <c16:uniqueId val="{00000000-4505-4230-85E5-FC174E644193}"/>
            </c:ext>
          </c:extLst>
        </c:ser>
        <c:ser>
          <c:idx val="5"/>
          <c:order val="5"/>
          <c:tx>
            <c:strRef>
              <c:f>'Avg. roaming unit'!$G$153</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unit'!$A$154:$A$159</c:f>
              <c:strCache>
                <c:ptCount val="6"/>
                <c:pt idx="0">
                  <c:v>Albania</c:v>
                </c:pt>
                <c:pt idx="1">
                  <c:v>Bosnia</c:v>
                </c:pt>
                <c:pt idx="2">
                  <c:v>Kosovo*</c:v>
                </c:pt>
                <c:pt idx="3">
                  <c:v>Montenegro</c:v>
                </c:pt>
                <c:pt idx="4">
                  <c:v>North Macedonia</c:v>
                </c:pt>
                <c:pt idx="5">
                  <c:v>Serbia</c:v>
                </c:pt>
              </c:strCache>
            </c:strRef>
          </c:cat>
          <c:val>
            <c:numRef>
              <c:f>'Avg. roaming unit'!$G$154:$G$159</c:f>
              <c:numCache>
                <c:formatCode>0.00</c:formatCode>
                <c:ptCount val="6"/>
                <c:pt idx="0">
                  <c:v>3.220424650231811E-2</c:v>
                </c:pt>
                <c:pt idx="1">
                  <c:v>1.8568193963166391E-2</c:v>
                </c:pt>
                <c:pt idx="2">
                  <c:v>1.5157147104995036E-2</c:v>
                </c:pt>
                <c:pt idx="3">
                  <c:v>0.67596705725457584</c:v>
                </c:pt>
                <c:pt idx="4">
                  <c:v>1.0455486572344621E-2</c:v>
                </c:pt>
                <c:pt idx="5">
                  <c:v>1.0012276080939976E-2</c:v>
                </c:pt>
              </c:numCache>
            </c:numRef>
          </c:val>
          <c:extLst>
            <c:ext xmlns:c16="http://schemas.microsoft.com/office/drawing/2014/chart" uri="{C3380CC4-5D6E-409C-BE32-E72D297353CC}">
              <c16:uniqueId val="{00000001-4505-4230-85E5-FC174E644193}"/>
            </c:ext>
          </c:extLst>
        </c:ser>
        <c:ser>
          <c:idx val="6"/>
          <c:order val="6"/>
          <c:tx>
            <c:strRef>
              <c:f>'Avg. roaming unit'!$H$153</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unit'!$A$154:$A$159</c:f>
              <c:strCache>
                <c:ptCount val="6"/>
                <c:pt idx="0">
                  <c:v>Albania</c:v>
                </c:pt>
                <c:pt idx="1">
                  <c:v>Bosnia</c:v>
                </c:pt>
                <c:pt idx="2">
                  <c:v>Kosovo*</c:v>
                </c:pt>
                <c:pt idx="3">
                  <c:v>Montenegro</c:v>
                </c:pt>
                <c:pt idx="4">
                  <c:v>North Macedonia</c:v>
                </c:pt>
                <c:pt idx="5">
                  <c:v>Serbia</c:v>
                </c:pt>
              </c:strCache>
            </c:strRef>
          </c:cat>
          <c:val>
            <c:numRef>
              <c:f>'Avg. roaming unit'!$H$154:$H$159</c:f>
              <c:numCache>
                <c:formatCode>0.00</c:formatCode>
                <c:ptCount val="6"/>
                <c:pt idx="0">
                  <c:v>2.5115585040189192E-2</c:v>
                </c:pt>
                <c:pt idx="1">
                  <c:v>2.1320738059503838E-2</c:v>
                </c:pt>
                <c:pt idx="2">
                  <c:v>1.3402139238130982E-2</c:v>
                </c:pt>
                <c:pt idx="3">
                  <c:v>1.5486275148754363</c:v>
                </c:pt>
                <c:pt idx="4">
                  <c:v>9.0102372805657034E-3</c:v>
                </c:pt>
                <c:pt idx="5">
                  <c:v>1.2169549905401096E-2</c:v>
                </c:pt>
              </c:numCache>
            </c:numRef>
          </c:val>
          <c:extLst>
            <c:ext xmlns:c16="http://schemas.microsoft.com/office/drawing/2014/chart" uri="{C3380CC4-5D6E-409C-BE32-E72D297353CC}">
              <c16:uniqueId val="{00000000-6069-4E79-B7E1-F547DFF55193}"/>
            </c:ext>
          </c:extLst>
        </c:ser>
        <c:ser>
          <c:idx val="7"/>
          <c:order val="7"/>
          <c:tx>
            <c:strRef>
              <c:f>'Avg. roaming unit'!$I$153</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unit'!$A$154:$A$159</c:f>
              <c:strCache>
                <c:ptCount val="6"/>
                <c:pt idx="0">
                  <c:v>Albania</c:v>
                </c:pt>
                <c:pt idx="1">
                  <c:v>Bosnia</c:v>
                </c:pt>
                <c:pt idx="2">
                  <c:v>Kosovo*</c:v>
                </c:pt>
                <c:pt idx="3">
                  <c:v>Montenegro</c:v>
                </c:pt>
                <c:pt idx="4">
                  <c:v>North Macedonia</c:v>
                </c:pt>
                <c:pt idx="5">
                  <c:v>Serbia</c:v>
                </c:pt>
              </c:strCache>
            </c:strRef>
          </c:cat>
          <c:val>
            <c:numRef>
              <c:f>'Avg. roaming unit'!$I$154:$I$159</c:f>
              <c:numCache>
                <c:formatCode>0.00</c:formatCode>
                <c:ptCount val="6"/>
                <c:pt idx="0">
                  <c:v>3.5128446324913312E-2</c:v>
                </c:pt>
                <c:pt idx="1">
                  <c:v>3.2291824588344037E-2</c:v>
                </c:pt>
                <c:pt idx="2">
                  <c:v>3.7594018308393706E-2</c:v>
                </c:pt>
                <c:pt idx="3">
                  <c:v>1.1942789887962966</c:v>
                </c:pt>
                <c:pt idx="4">
                  <c:v>1.8177615938271673E-2</c:v>
                </c:pt>
                <c:pt idx="5">
                  <c:v>2.5363931436827691E-2</c:v>
                </c:pt>
              </c:numCache>
            </c:numRef>
          </c:val>
          <c:extLst>
            <c:ext xmlns:c16="http://schemas.microsoft.com/office/drawing/2014/chart" uri="{C3380CC4-5D6E-409C-BE32-E72D297353CC}">
              <c16:uniqueId val="{00000001-6069-4E79-B7E1-F547DFF55193}"/>
            </c:ext>
          </c:extLst>
        </c:ser>
        <c:ser>
          <c:idx val="8"/>
          <c:order val="8"/>
          <c:tx>
            <c:strRef>
              <c:f>'Avg. roaming unit'!$J$153</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unit'!$A$154:$A$159</c:f>
              <c:strCache>
                <c:ptCount val="6"/>
                <c:pt idx="0">
                  <c:v>Albania</c:v>
                </c:pt>
                <c:pt idx="1">
                  <c:v>Bosnia</c:v>
                </c:pt>
                <c:pt idx="2">
                  <c:v>Kosovo*</c:v>
                </c:pt>
                <c:pt idx="3">
                  <c:v>Montenegro</c:v>
                </c:pt>
                <c:pt idx="4">
                  <c:v>North Macedonia</c:v>
                </c:pt>
                <c:pt idx="5">
                  <c:v>Serbia</c:v>
                </c:pt>
              </c:strCache>
            </c:strRef>
          </c:cat>
          <c:val>
            <c:numRef>
              <c:f>'Avg. roaming unit'!$J$154:$J$159</c:f>
              <c:numCache>
                <c:formatCode>0.00</c:formatCode>
                <c:ptCount val="6"/>
                <c:pt idx="0">
                  <c:v>3.4399349193767616E-2</c:v>
                </c:pt>
                <c:pt idx="1">
                  <c:v>2.6526963384896036E-2</c:v>
                </c:pt>
                <c:pt idx="2">
                  <c:v>2.2895788582905027E-2</c:v>
                </c:pt>
                <c:pt idx="3">
                  <c:v>1.2542793537525292</c:v>
                </c:pt>
                <c:pt idx="4">
                  <c:v>1.4860605406264117E-2</c:v>
                </c:pt>
                <c:pt idx="5">
                  <c:v>1.9083508867104335E-2</c:v>
                </c:pt>
              </c:numCache>
            </c:numRef>
          </c:val>
          <c:extLst>
            <c:ext xmlns:c16="http://schemas.microsoft.com/office/drawing/2014/chart" uri="{C3380CC4-5D6E-409C-BE32-E72D297353CC}">
              <c16:uniqueId val="{00000000-CAB3-4F40-ADA4-E2BCD067867A}"/>
            </c:ext>
          </c:extLst>
        </c:ser>
        <c:ser>
          <c:idx val="9"/>
          <c:order val="9"/>
          <c:tx>
            <c:strRef>
              <c:f>'Avg. roaming unit'!$K$153</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unit'!$A$154:$A$159</c:f>
              <c:strCache>
                <c:ptCount val="6"/>
                <c:pt idx="0">
                  <c:v>Albania</c:v>
                </c:pt>
                <c:pt idx="1">
                  <c:v>Bosnia</c:v>
                </c:pt>
                <c:pt idx="2">
                  <c:v>Kosovo*</c:v>
                </c:pt>
                <c:pt idx="3">
                  <c:v>Montenegro</c:v>
                </c:pt>
                <c:pt idx="4">
                  <c:v>North Macedonia</c:v>
                </c:pt>
                <c:pt idx="5">
                  <c:v>Serbia</c:v>
                </c:pt>
              </c:strCache>
            </c:strRef>
          </c:cat>
          <c:val>
            <c:numRef>
              <c:f>'Avg. roaming unit'!$K$154:$K$159</c:f>
              <c:numCache>
                <c:formatCode>0.00</c:formatCode>
                <c:ptCount val="6"/>
                <c:pt idx="0">
                  <c:v>6.8698937590784243E-2</c:v>
                </c:pt>
                <c:pt idx="1">
                  <c:v>2.8351118731929345E-2</c:v>
                </c:pt>
                <c:pt idx="2">
                  <c:v>2.8788227947605789E-2</c:v>
                </c:pt>
                <c:pt idx="3">
                  <c:v>1.232855468945435</c:v>
                </c:pt>
                <c:pt idx="4">
                  <c:v>2.2728622753595811E-2</c:v>
                </c:pt>
                <c:pt idx="5">
                  <c:v>2.3365042421136545E-2</c:v>
                </c:pt>
              </c:numCache>
            </c:numRef>
          </c:val>
          <c:extLst>
            <c:ext xmlns:c16="http://schemas.microsoft.com/office/drawing/2014/chart" uri="{C3380CC4-5D6E-409C-BE32-E72D297353CC}">
              <c16:uniqueId val="{00000001-CAB3-4F40-ADA4-E2BCD067867A}"/>
            </c:ext>
          </c:extLst>
        </c:ser>
        <c:ser>
          <c:idx val="10"/>
          <c:order val="10"/>
          <c:tx>
            <c:strRef>
              <c:f>'Avg. roaming unit'!$L$153</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unit'!$A$154:$A$159</c:f>
              <c:strCache>
                <c:ptCount val="6"/>
                <c:pt idx="0">
                  <c:v>Albania</c:v>
                </c:pt>
                <c:pt idx="1">
                  <c:v>Bosnia</c:v>
                </c:pt>
                <c:pt idx="2">
                  <c:v>Kosovo*</c:v>
                </c:pt>
                <c:pt idx="3">
                  <c:v>Montenegro</c:v>
                </c:pt>
                <c:pt idx="4">
                  <c:v>North Macedonia</c:v>
                </c:pt>
                <c:pt idx="5">
                  <c:v>Serbia</c:v>
                </c:pt>
              </c:strCache>
            </c:strRef>
          </c:cat>
          <c:val>
            <c:numRef>
              <c:f>'Avg. roaming unit'!$L$154:$L$159</c:f>
              <c:numCache>
                <c:formatCode>0.00</c:formatCode>
                <c:ptCount val="6"/>
                <c:pt idx="0">
                  <c:v>4.528922363796576E-2</c:v>
                </c:pt>
                <c:pt idx="1">
                  <c:v>3.7065628508953376E-2</c:v>
                </c:pt>
                <c:pt idx="2">
                  <c:v>0.10328205573680889</c:v>
                </c:pt>
                <c:pt idx="3">
                  <c:v>0.98330302400602887</c:v>
                </c:pt>
                <c:pt idx="4">
                  <c:v>2.5256250772711444E-2</c:v>
                </c:pt>
                <c:pt idx="5">
                  <c:v>2.5997844116190789E-2</c:v>
                </c:pt>
              </c:numCache>
            </c:numRef>
          </c:val>
          <c:extLst>
            <c:ext xmlns:c16="http://schemas.microsoft.com/office/drawing/2014/chart" uri="{C3380CC4-5D6E-409C-BE32-E72D297353CC}">
              <c16:uniqueId val="{00000000-C27A-4CB8-A945-01DC17535638}"/>
            </c:ext>
          </c:extLst>
        </c:ser>
        <c:ser>
          <c:idx val="11"/>
          <c:order val="11"/>
          <c:tx>
            <c:strRef>
              <c:f>'Avg. roaming unit'!$M$153</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unit'!$A$154:$A$159</c:f>
              <c:strCache>
                <c:ptCount val="6"/>
                <c:pt idx="0">
                  <c:v>Albania</c:v>
                </c:pt>
                <c:pt idx="1">
                  <c:v>Bosnia</c:v>
                </c:pt>
                <c:pt idx="2">
                  <c:v>Kosovo*</c:v>
                </c:pt>
                <c:pt idx="3">
                  <c:v>Montenegro</c:v>
                </c:pt>
                <c:pt idx="4">
                  <c:v>North Macedonia</c:v>
                </c:pt>
                <c:pt idx="5">
                  <c:v>Serbia</c:v>
                </c:pt>
              </c:strCache>
            </c:strRef>
          </c:cat>
          <c:val>
            <c:numRef>
              <c:f>'Avg. roaming unit'!$M$154:$M$159</c:f>
              <c:numCache>
                <c:formatCode>0.00</c:formatCode>
                <c:ptCount val="6"/>
                <c:pt idx="0">
                  <c:v>0.12280757140239658</c:v>
                </c:pt>
                <c:pt idx="1">
                  <c:v>9.1101668411110504E-2</c:v>
                </c:pt>
                <c:pt idx="2">
                  <c:v>0.18015643450616983</c:v>
                </c:pt>
                <c:pt idx="3">
                  <c:v>0.67097340512014536</c:v>
                </c:pt>
                <c:pt idx="4">
                  <c:v>9.9658063102537331E-2</c:v>
                </c:pt>
                <c:pt idx="5">
                  <c:v>0.14186717087531087</c:v>
                </c:pt>
              </c:numCache>
            </c:numRef>
          </c:val>
          <c:extLst>
            <c:ext xmlns:c16="http://schemas.microsoft.com/office/drawing/2014/chart" uri="{C3380CC4-5D6E-409C-BE32-E72D297353CC}">
              <c16:uniqueId val="{00000001-C27A-4CB8-A945-01DC17535638}"/>
            </c:ext>
          </c:extLst>
        </c:ser>
        <c:ser>
          <c:idx val="12"/>
          <c:order val="12"/>
          <c:tx>
            <c:strRef>
              <c:f>'Avg. roaming unit'!$N$153</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unit'!$A$154:$A$159</c:f>
              <c:strCache>
                <c:ptCount val="6"/>
                <c:pt idx="0">
                  <c:v>Albania</c:v>
                </c:pt>
                <c:pt idx="1">
                  <c:v>Bosnia</c:v>
                </c:pt>
                <c:pt idx="2">
                  <c:v>Kosovo*</c:v>
                </c:pt>
                <c:pt idx="3">
                  <c:v>Montenegro</c:v>
                </c:pt>
                <c:pt idx="4">
                  <c:v>North Macedonia</c:v>
                </c:pt>
                <c:pt idx="5">
                  <c:v>Serbia</c:v>
                </c:pt>
              </c:strCache>
            </c:strRef>
          </c:cat>
          <c:val>
            <c:numRef>
              <c:f>'Avg. roaming unit'!$N$154:$N$159</c:f>
              <c:numCache>
                <c:formatCode>0.00</c:formatCode>
                <c:ptCount val="6"/>
                <c:pt idx="0">
                  <c:v>0.16519999459291401</c:v>
                </c:pt>
                <c:pt idx="1">
                  <c:v>8.8082520340994327E-2</c:v>
                </c:pt>
                <c:pt idx="2">
                  <c:v>4.7620828757801874E-2</c:v>
                </c:pt>
                <c:pt idx="3">
                  <c:v>1.0887775926631524</c:v>
                </c:pt>
                <c:pt idx="4">
                  <c:v>8.7115303342702607E-2</c:v>
                </c:pt>
                <c:pt idx="5">
                  <c:v>0.13395964831204993</c:v>
                </c:pt>
              </c:numCache>
            </c:numRef>
          </c:val>
          <c:extLst>
            <c:ext xmlns:c16="http://schemas.microsoft.com/office/drawing/2014/chart" uri="{C3380CC4-5D6E-409C-BE32-E72D297353CC}">
              <c16:uniqueId val="{00000000-88E8-4C4C-BF50-DB34765D39A0}"/>
            </c:ext>
          </c:extLst>
        </c:ser>
        <c:ser>
          <c:idx val="13"/>
          <c:order val="13"/>
          <c:tx>
            <c:strRef>
              <c:f>'Avg. roaming unit'!$O$153</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unit'!$A$154:$A$159</c:f>
              <c:strCache>
                <c:ptCount val="6"/>
                <c:pt idx="0">
                  <c:v>Albania</c:v>
                </c:pt>
                <c:pt idx="1">
                  <c:v>Bosnia</c:v>
                </c:pt>
                <c:pt idx="2">
                  <c:v>Kosovo*</c:v>
                </c:pt>
                <c:pt idx="3">
                  <c:v>Montenegro</c:v>
                </c:pt>
                <c:pt idx="4">
                  <c:v>North Macedonia</c:v>
                </c:pt>
                <c:pt idx="5">
                  <c:v>Serbia</c:v>
                </c:pt>
              </c:strCache>
            </c:strRef>
          </c:cat>
          <c:val>
            <c:numRef>
              <c:f>'Avg. roaming unit'!$O$154:$O$159</c:f>
              <c:numCache>
                <c:formatCode>0.00</c:formatCode>
                <c:ptCount val="6"/>
                <c:pt idx="0">
                  <c:v>0.18634933462032019</c:v>
                </c:pt>
                <c:pt idx="1">
                  <c:v>0.10701728989303773</c:v>
                </c:pt>
                <c:pt idx="2">
                  <c:v>6.5388143813237667E-2</c:v>
                </c:pt>
                <c:pt idx="3">
                  <c:v>1.1514661840585683</c:v>
                </c:pt>
                <c:pt idx="4">
                  <c:v>0.12143468801200676</c:v>
                </c:pt>
                <c:pt idx="5">
                  <c:v>0.10050357186169202</c:v>
                </c:pt>
              </c:numCache>
            </c:numRef>
          </c:val>
          <c:extLst>
            <c:ext xmlns:c16="http://schemas.microsoft.com/office/drawing/2014/chart" uri="{C3380CC4-5D6E-409C-BE32-E72D297353CC}">
              <c16:uniqueId val="{00000001-88E8-4C4C-BF50-DB34765D39A0}"/>
            </c:ext>
          </c:extLst>
        </c:ser>
        <c:ser>
          <c:idx val="14"/>
          <c:order val="14"/>
          <c:tx>
            <c:strRef>
              <c:f>'Avg. roaming unit'!$P$153</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unit'!$A$154:$A$159</c:f>
              <c:strCache>
                <c:ptCount val="6"/>
                <c:pt idx="0">
                  <c:v>Albania</c:v>
                </c:pt>
                <c:pt idx="1">
                  <c:v>Bosnia</c:v>
                </c:pt>
                <c:pt idx="2">
                  <c:v>Kosovo*</c:v>
                </c:pt>
                <c:pt idx="3">
                  <c:v>Montenegro</c:v>
                </c:pt>
                <c:pt idx="4">
                  <c:v>North Macedonia</c:v>
                </c:pt>
                <c:pt idx="5">
                  <c:v>Serbia</c:v>
                </c:pt>
              </c:strCache>
            </c:strRef>
          </c:cat>
          <c:val>
            <c:numRef>
              <c:f>'Avg. roaming unit'!$P$154:$P$159</c:f>
              <c:numCache>
                <c:formatCode>#,##0.00</c:formatCode>
                <c:ptCount val="6"/>
                <c:pt idx="0">
                  <c:v>0.20939969676044232</c:v>
                </c:pt>
                <c:pt idx="1">
                  <c:v>0.12294863518025846</c:v>
                </c:pt>
                <c:pt idx="2">
                  <c:v>2.4051683695364357E-2</c:v>
                </c:pt>
                <c:pt idx="3">
                  <c:v>0.90294029277521126</c:v>
                </c:pt>
                <c:pt idx="4">
                  <c:v>0.13180294970791587</c:v>
                </c:pt>
                <c:pt idx="5">
                  <c:v>0.11875089200420452</c:v>
                </c:pt>
              </c:numCache>
            </c:numRef>
          </c:val>
          <c:extLst>
            <c:ext xmlns:c16="http://schemas.microsoft.com/office/drawing/2014/chart" uri="{C3380CC4-5D6E-409C-BE32-E72D297353CC}">
              <c16:uniqueId val="{00000000-1502-41B1-9DB9-F80AD9E07DB0}"/>
            </c:ext>
          </c:extLst>
        </c:ser>
        <c:ser>
          <c:idx val="15"/>
          <c:order val="15"/>
          <c:tx>
            <c:strRef>
              <c:f>'Avg. roaming unit'!$Q$153</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unit'!$A$154:$A$159</c:f>
              <c:strCache>
                <c:ptCount val="6"/>
                <c:pt idx="0">
                  <c:v>Albania</c:v>
                </c:pt>
                <c:pt idx="1">
                  <c:v>Bosnia</c:v>
                </c:pt>
                <c:pt idx="2">
                  <c:v>Kosovo*</c:v>
                </c:pt>
                <c:pt idx="3">
                  <c:v>Montenegro</c:v>
                </c:pt>
                <c:pt idx="4">
                  <c:v>North Macedonia</c:v>
                </c:pt>
                <c:pt idx="5">
                  <c:v>Serbia</c:v>
                </c:pt>
              </c:strCache>
            </c:strRef>
          </c:cat>
          <c:val>
            <c:numRef>
              <c:f>'Avg. roaming unit'!$Q$154:$Q$159</c:f>
              <c:numCache>
                <c:formatCode>#,##0.00</c:formatCode>
                <c:ptCount val="6"/>
                <c:pt idx="0">
                  <c:v>0.20709287759521589</c:v>
                </c:pt>
                <c:pt idx="1">
                  <c:v>0.15412724870633623</c:v>
                </c:pt>
                <c:pt idx="2">
                  <c:v>2.8391195787007092E-2</c:v>
                </c:pt>
                <c:pt idx="3">
                  <c:v>0.78159996518774788</c:v>
                </c:pt>
                <c:pt idx="4">
                  <c:v>0.17197208166885056</c:v>
                </c:pt>
                <c:pt idx="5">
                  <c:v>0.14506671104823723</c:v>
                </c:pt>
              </c:numCache>
            </c:numRef>
          </c:val>
          <c:extLst>
            <c:ext xmlns:c16="http://schemas.microsoft.com/office/drawing/2014/chart" uri="{C3380CC4-5D6E-409C-BE32-E72D297353CC}">
              <c16:uniqueId val="{00000001-1502-41B1-9DB9-F80AD9E07DB0}"/>
            </c:ext>
          </c:extLst>
        </c:ser>
        <c:dLbls>
          <c:dLblPos val="outEnd"/>
          <c:showLegendKey val="0"/>
          <c:showVal val="1"/>
          <c:showCatName val="0"/>
          <c:showSerName val="0"/>
          <c:showPercent val="0"/>
          <c:showBubbleSize val="0"/>
        </c:dLbls>
        <c:gapWidth val="219"/>
        <c:overlap val="-27"/>
        <c:axId val="686369392"/>
        <c:axId val="686372016"/>
      </c:barChart>
      <c:catAx>
        <c:axId val="686369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6372016"/>
        <c:crosses val="autoZero"/>
        <c:auto val="1"/>
        <c:lblAlgn val="ctr"/>
        <c:lblOffset val="100"/>
        <c:noMultiLvlLbl val="0"/>
      </c:catAx>
      <c:valAx>
        <c:axId val="6863720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6369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17 Average number of roaming GB (EEA) / subscriber (EEA) /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roaming unit'!$B$162</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698B-4947-BAA5-7D765F0AAF26}"/>
                </c:ext>
              </c:extLst>
            </c:dLbl>
            <c:dLbl>
              <c:idx val="4"/>
              <c:delete val="1"/>
              <c:extLst>
                <c:ext xmlns:c15="http://schemas.microsoft.com/office/drawing/2012/chart" uri="{CE6537A1-D6FC-4f65-9D91-7224C49458BB}"/>
                <c:ext xmlns:c16="http://schemas.microsoft.com/office/drawing/2014/chart" uri="{C3380CC4-5D6E-409C-BE32-E72D297353CC}">
                  <c16:uniqueId val="{00000000-740C-469A-B3F4-B3C2E6347691}"/>
                </c:ext>
              </c:extLst>
            </c:dLbl>
            <c:dLbl>
              <c:idx val="5"/>
              <c:delete val="1"/>
              <c:extLst>
                <c:ext xmlns:c15="http://schemas.microsoft.com/office/drawing/2012/chart" uri="{CE6537A1-D6FC-4f65-9D91-7224C49458BB}"/>
                <c:ext xmlns:c16="http://schemas.microsoft.com/office/drawing/2014/chart" uri="{C3380CC4-5D6E-409C-BE32-E72D297353CC}">
                  <c16:uniqueId val="{00000001-698B-4947-BAA5-7D765F0AAF2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unit'!$A$163:$A$168</c:f>
              <c:strCache>
                <c:ptCount val="6"/>
                <c:pt idx="0">
                  <c:v>Albania</c:v>
                </c:pt>
                <c:pt idx="1">
                  <c:v>Bosnia</c:v>
                </c:pt>
                <c:pt idx="2">
                  <c:v>Kosovo*</c:v>
                </c:pt>
                <c:pt idx="3">
                  <c:v>Montenegro</c:v>
                </c:pt>
                <c:pt idx="4">
                  <c:v>North Macedonia</c:v>
                </c:pt>
                <c:pt idx="5">
                  <c:v>Serbia</c:v>
                </c:pt>
              </c:strCache>
            </c:strRef>
          </c:cat>
          <c:val>
            <c:numRef>
              <c:f>'Avg. roaming unit'!$B$163:$B$168</c:f>
              <c:numCache>
                <c:formatCode>0.0000</c:formatCode>
                <c:ptCount val="6"/>
                <c:pt idx="0" formatCode="0.00">
                  <c:v>5.9985859169740585E-2</c:v>
                </c:pt>
                <c:pt idx="1">
                  <c:v>0</c:v>
                </c:pt>
                <c:pt idx="2" formatCode="0.00">
                  <c:v>2.3980410065200557E-2</c:v>
                </c:pt>
                <c:pt idx="3" formatCode="0.00">
                  <c:v>6.1124951628739382E-3</c:v>
                </c:pt>
                <c:pt idx="4" formatCode="0.00">
                  <c:v>0</c:v>
                </c:pt>
                <c:pt idx="5" formatCode="0.00">
                  <c:v>0</c:v>
                </c:pt>
              </c:numCache>
            </c:numRef>
          </c:val>
          <c:extLst>
            <c:ext xmlns:c16="http://schemas.microsoft.com/office/drawing/2014/chart" uri="{C3380CC4-5D6E-409C-BE32-E72D297353CC}">
              <c16:uniqueId val="{00000000-0C4E-4FBB-8173-0F2BEED9087A}"/>
            </c:ext>
          </c:extLst>
        </c:ser>
        <c:ser>
          <c:idx val="1"/>
          <c:order val="1"/>
          <c:tx>
            <c:strRef>
              <c:f>'Avg. roaming unit'!$C$162</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698B-4947-BAA5-7D765F0AAF2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unit'!$A$163:$A$168</c:f>
              <c:strCache>
                <c:ptCount val="6"/>
                <c:pt idx="0">
                  <c:v>Albania</c:v>
                </c:pt>
                <c:pt idx="1">
                  <c:v>Bosnia</c:v>
                </c:pt>
                <c:pt idx="2">
                  <c:v>Kosovo*</c:v>
                </c:pt>
                <c:pt idx="3">
                  <c:v>Montenegro</c:v>
                </c:pt>
                <c:pt idx="4">
                  <c:v>North Macedonia</c:v>
                </c:pt>
                <c:pt idx="5">
                  <c:v>Serbia</c:v>
                </c:pt>
              </c:strCache>
            </c:strRef>
          </c:cat>
          <c:val>
            <c:numRef>
              <c:f>'Avg. roaming unit'!$C$163:$C$168</c:f>
              <c:numCache>
                <c:formatCode>0.0000</c:formatCode>
                <c:ptCount val="6"/>
                <c:pt idx="0" formatCode="0.00">
                  <c:v>5.8124014687142705E-2</c:v>
                </c:pt>
                <c:pt idx="1">
                  <c:v>0</c:v>
                </c:pt>
                <c:pt idx="2" formatCode="0.00">
                  <c:v>2.1603819753877578E-2</c:v>
                </c:pt>
                <c:pt idx="3" formatCode="0.00">
                  <c:v>7.2020323732409587E-3</c:v>
                </c:pt>
                <c:pt idx="4" formatCode="0.00">
                  <c:v>5.5283422273773941E-3</c:v>
                </c:pt>
                <c:pt idx="5" formatCode="0.00">
                  <c:v>2.1298511261784387E-3</c:v>
                </c:pt>
              </c:numCache>
            </c:numRef>
          </c:val>
          <c:extLst>
            <c:ext xmlns:c16="http://schemas.microsoft.com/office/drawing/2014/chart" uri="{C3380CC4-5D6E-409C-BE32-E72D297353CC}">
              <c16:uniqueId val="{00000001-0C4E-4FBB-8173-0F2BEED9087A}"/>
            </c:ext>
          </c:extLst>
        </c:ser>
        <c:ser>
          <c:idx val="2"/>
          <c:order val="2"/>
          <c:tx>
            <c:strRef>
              <c:f>'Avg. roaming unit'!$D$162</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unit'!$A$163:$A$168</c:f>
              <c:strCache>
                <c:ptCount val="6"/>
                <c:pt idx="0">
                  <c:v>Albania</c:v>
                </c:pt>
                <c:pt idx="1">
                  <c:v>Bosnia</c:v>
                </c:pt>
                <c:pt idx="2">
                  <c:v>Kosovo*</c:v>
                </c:pt>
                <c:pt idx="3">
                  <c:v>Montenegro</c:v>
                </c:pt>
                <c:pt idx="4">
                  <c:v>North Macedonia</c:v>
                </c:pt>
                <c:pt idx="5">
                  <c:v>Serbia</c:v>
                </c:pt>
              </c:strCache>
            </c:strRef>
          </c:cat>
          <c:val>
            <c:numRef>
              <c:f>'Avg. roaming unit'!$D$163:$D$168</c:f>
              <c:numCache>
                <c:formatCode>0.00</c:formatCode>
                <c:ptCount val="6"/>
                <c:pt idx="0">
                  <c:v>0.10176933821435175</c:v>
                </c:pt>
                <c:pt idx="1">
                  <c:v>5.752559025298101E-4</c:v>
                </c:pt>
                <c:pt idx="2">
                  <c:v>1.3044445144864346E-2</c:v>
                </c:pt>
                <c:pt idx="3">
                  <c:v>7.0155401556968753E-3</c:v>
                </c:pt>
                <c:pt idx="4">
                  <c:v>9.4429972282839159E-3</c:v>
                </c:pt>
                <c:pt idx="5">
                  <c:v>3.5699683580499384E-3</c:v>
                </c:pt>
              </c:numCache>
            </c:numRef>
          </c:val>
          <c:extLst>
            <c:ext xmlns:c16="http://schemas.microsoft.com/office/drawing/2014/chart" uri="{C3380CC4-5D6E-409C-BE32-E72D297353CC}">
              <c16:uniqueId val="{00000002-0C4E-4FBB-8173-0F2BEED9087A}"/>
            </c:ext>
          </c:extLst>
        </c:ser>
        <c:ser>
          <c:idx val="3"/>
          <c:order val="3"/>
          <c:tx>
            <c:strRef>
              <c:f>'Avg. roaming unit'!$E$162</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unit'!$A$163:$A$168</c:f>
              <c:strCache>
                <c:ptCount val="6"/>
                <c:pt idx="0">
                  <c:v>Albania</c:v>
                </c:pt>
                <c:pt idx="1">
                  <c:v>Bosnia</c:v>
                </c:pt>
                <c:pt idx="2">
                  <c:v>Kosovo*</c:v>
                </c:pt>
                <c:pt idx="3">
                  <c:v>Montenegro</c:v>
                </c:pt>
                <c:pt idx="4">
                  <c:v>North Macedonia</c:v>
                </c:pt>
                <c:pt idx="5">
                  <c:v>Serbia</c:v>
                </c:pt>
              </c:strCache>
            </c:strRef>
          </c:cat>
          <c:val>
            <c:numRef>
              <c:f>'Avg. roaming unit'!$E$163:$E$168</c:f>
              <c:numCache>
                <c:formatCode>0.00</c:formatCode>
                <c:ptCount val="6"/>
                <c:pt idx="0">
                  <c:v>0.13494120528381751</c:v>
                </c:pt>
                <c:pt idx="1">
                  <c:v>2.5852410668571095E-3</c:v>
                </c:pt>
                <c:pt idx="2">
                  <c:v>1.1867821161158807E-2</c:v>
                </c:pt>
                <c:pt idx="3">
                  <c:v>5.0457171569123606E-3</c:v>
                </c:pt>
                <c:pt idx="4">
                  <c:v>1.7257319015742328E-2</c:v>
                </c:pt>
                <c:pt idx="5">
                  <c:v>7.2341710590139415E-3</c:v>
                </c:pt>
              </c:numCache>
            </c:numRef>
          </c:val>
          <c:extLst>
            <c:ext xmlns:c16="http://schemas.microsoft.com/office/drawing/2014/chart" uri="{C3380CC4-5D6E-409C-BE32-E72D297353CC}">
              <c16:uniqueId val="{00000003-0C4E-4FBB-8173-0F2BEED9087A}"/>
            </c:ext>
          </c:extLst>
        </c:ser>
        <c:ser>
          <c:idx val="4"/>
          <c:order val="4"/>
          <c:tx>
            <c:strRef>
              <c:f>'Avg. roaming unit'!$F$162</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unit'!$A$163:$A$168</c:f>
              <c:strCache>
                <c:ptCount val="6"/>
                <c:pt idx="0">
                  <c:v>Albania</c:v>
                </c:pt>
                <c:pt idx="1">
                  <c:v>Bosnia</c:v>
                </c:pt>
                <c:pt idx="2">
                  <c:v>Kosovo*</c:v>
                </c:pt>
                <c:pt idx="3">
                  <c:v>Montenegro</c:v>
                </c:pt>
                <c:pt idx="4">
                  <c:v>North Macedonia</c:v>
                </c:pt>
                <c:pt idx="5">
                  <c:v>Serbia</c:v>
                </c:pt>
              </c:strCache>
            </c:strRef>
          </c:cat>
          <c:val>
            <c:numRef>
              <c:f>'Avg. roaming unit'!$F$163:$F$168</c:f>
              <c:numCache>
                <c:formatCode>0.00</c:formatCode>
                <c:ptCount val="6"/>
                <c:pt idx="0">
                  <c:v>0.10924938393678463</c:v>
                </c:pt>
                <c:pt idx="1">
                  <c:v>2.2513990589221313E-3</c:v>
                </c:pt>
                <c:pt idx="2">
                  <c:v>1.5863401044872705E-2</c:v>
                </c:pt>
                <c:pt idx="3">
                  <c:v>6.8048472578205654E-3</c:v>
                </c:pt>
                <c:pt idx="4">
                  <c:v>1.3166517556099372E-2</c:v>
                </c:pt>
                <c:pt idx="5">
                  <c:v>6.8481696649536862E-3</c:v>
                </c:pt>
              </c:numCache>
            </c:numRef>
          </c:val>
          <c:extLst>
            <c:ext xmlns:c16="http://schemas.microsoft.com/office/drawing/2014/chart" uri="{C3380CC4-5D6E-409C-BE32-E72D297353CC}">
              <c16:uniqueId val="{00000000-2D19-43B5-9938-D10F7BA186B9}"/>
            </c:ext>
          </c:extLst>
        </c:ser>
        <c:ser>
          <c:idx val="5"/>
          <c:order val="5"/>
          <c:tx>
            <c:strRef>
              <c:f>'Avg. roaming unit'!$G$162</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unit'!$A$163:$A$168</c:f>
              <c:strCache>
                <c:ptCount val="6"/>
                <c:pt idx="0">
                  <c:v>Albania</c:v>
                </c:pt>
                <c:pt idx="1">
                  <c:v>Bosnia</c:v>
                </c:pt>
                <c:pt idx="2">
                  <c:v>Kosovo*</c:v>
                </c:pt>
                <c:pt idx="3">
                  <c:v>Montenegro</c:v>
                </c:pt>
                <c:pt idx="4">
                  <c:v>North Macedonia</c:v>
                </c:pt>
                <c:pt idx="5">
                  <c:v>Serbia</c:v>
                </c:pt>
              </c:strCache>
            </c:strRef>
          </c:cat>
          <c:val>
            <c:numRef>
              <c:f>'Avg. roaming unit'!$G$163:$G$168</c:f>
              <c:numCache>
                <c:formatCode>0.00</c:formatCode>
                <c:ptCount val="6"/>
                <c:pt idx="0">
                  <c:v>0.10797544226168876</c:v>
                </c:pt>
                <c:pt idx="1">
                  <c:v>2.3768675932387259E-3</c:v>
                </c:pt>
                <c:pt idx="2">
                  <c:v>1.3878000700536805E-2</c:v>
                </c:pt>
                <c:pt idx="3">
                  <c:v>7.3785998643366149E-3</c:v>
                </c:pt>
                <c:pt idx="4">
                  <c:v>1.7530011705154357E-2</c:v>
                </c:pt>
                <c:pt idx="5">
                  <c:v>5.8986011897734494E-3</c:v>
                </c:pt>
              </c:numCache>
            </c:numRef>
          </c:val>
          <c:extLst>
            <c:ext xmlns:c16="http://schemas.microsoft.com/office/drawing/2014/chart" uri="{C3380CC4-5D6E-409C-BE32-E72D297353CC}">
              <c16:uniqueId val="{00000001-2D19-43B5-9938-D10F7BA186B9}"/>
            </c:ext>
          </c:extLst>
        </c:ser>
        <c:ser>
          <c:idx val="6"/>
          <c:order val="6"/>
          <c:tx>
            <c:strRef>
              <c:f>'Avg. roaming unit'!$H$162</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unit'!$A$163:$A$168</c:f>
              <c:strCache>
                <c:ptCount val="6"/>
                <c:pt idx="0">
                  <c:v>Albania</c:v>
                </c:pt>
                <c:pt idx="1">
                  <c:v>Bosnia</c:v>
                </c:pt>
                <c:pt idx="2">
                  <c:v>Kosovo*</c:v>
                </c:pt>
                <c:pt idx="3">
                  <c:v>Montenegro</c:v>
                </c:pt>
                <c:pt idx="4">
                  <c:v>North Macedonia</c:v>
                </c:pt>
                <c:pt idx="5">
                  <c:v>Serbia</c:v>
                </c:pt>
              </c:strCache>
            </c:strRef>
          </c:cat>
          <c:val>
            <c:numRef>
              <c:f>'Avg. roaming unit'!$H$163:$H$168</c:f>
              <c:numCache>
                <c:formatCode>0.00</c:formatCode>
                <c:ptCount val="6"/>
                <c:pt idx="0">
                  <c:v>7.5836473183015674E-2</c:v>
                </c:pt>
                <c:pt idx="1">
                  <c:v>1.531209498724863E-3</c:v>
                </c:pt>
                <c:pt idx="2">
                  <c:v>1.283027470648581E-2</c:v>
                </c:pt>
                <c:pt idx="3">
                  <c:v>9.1035226300696277E-3</c:v>
                </c:pt>
                <c:pt idx="4">
                  <c:v>1.1791560542843971E-2</c:v>
                </c:pt>
                <c:pt idx="5">
                  <c:v>4.8961941945828572E-3</c:v>
                </c:pt>
              </c:numCache>
            </c:numRef>
          </c:val>
          <c:extLst>
            <c:ext xmlns:c16="http://schemas.microsoft.com/office/drawing/2014/chart" uri="{C3380CC4-5D6E-409C-BE32-E72D297353CC}">
              <c16:uniqueId val="{00000000-6689-4F52-A711-B50E87E4D5A6}"/>
            </c:ext>
          </c:extLst>
        </c:ser>
        <c:ser>
          <c:idx val="7"/>
          <c:order val="7"/>
          <c:tx>
            <c:strRef>
              <c:f>'Avg. roaming unit'!$I$162</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unit'!$A$163:$A$168</c:f>
              <c:strCache>
                <c:ptCount val="6"/>
                <c:pt idx="0">
                  <c:v>Albania</c:v>
                </c:pt>
                <c:pt idx="1">
                  <c:v>Bosnia</c:v>
                </c:pt>
                <c:pt idx="2">
                  <c:v>Kosovo*</c:v>
                </c:pt>
                <c:pt idx="3">
                  <c:v>Montenegro</c:v>
                </c:pt>
                <c:pt idx="4">
                  <c:v>North Macedonia</c:v>
                </c:pt>
                <c:pt idx="5">
                  <c:v>Serbia</c:v>
                </c:pt>
              </c:strCache>
            </c:strRef>
          </c:cat>
          <c:val>
            <c:numRef>
              <c:f>'Avg. roaming unit'!$I$163:$I$168</c:f>
              <c:numCache>
                <c:formatCode>0.00</c:formatCode>
                <c:ptCount val="6"/>
                <c:pt idx="0">
                  <c:v>9.5089103602207806E-2</c:v>
                </c:pt>
                <c:pt idx="1">
                  <c:v>3.0414329116100086E-3</c:v>
                </c:pt>
                <c:pt idx="2">
                  <c:v>1.8723014319883203E-2</c:v>
                </c:pt>
                <c:pt idx="3">
                  <c:v>5.5836702407248357E-3</c:v>
                </c:pt>
                <c:pt idx="4">
                  <c:v>1.8990161716610506E-2</c:v>
                </c:pt>
                <c:pt idx="5">
                  <c:v>7.6551766235071926E-3</c:v>
                </c:pt>
              </c:numCache>
            </c:numRef>
          </c:val>
          <c:extLst>
            <c:ext xmlns:c16="http://schemas.microsoft.com/office/drawing/2014/chart" uri="{C3380CC4-5D6E-409C-BE32-E72D297353CC}">
              <c16:uniqueId val="{00000001-6689-4F52-A711-B50E87E4D5A6}"/>
            </c:ext>
          </c:extLst>
        </c:ser>
        <c:ser>
          <c:idx val="8"/>
          <c:order val="8"/>
          <c:tx>
            <c:strRef>
              <c:f>'Avg. roaming unit'!$J$162</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unit'!$A$163:$A$168</c:f>
              <c:strCache>
                <c:ptCount val="6"/>
                <c:pt idx="0">
                  <c:v>Albania</c:v>
                </c:pt>
                <c:pt idx="1">
                  <c:v>Bosnia</c:v>
                </c:pt>
                <c:pt idx="2">
                  <c:v>Kosovo*</c:v>
                </c:pt>
                <c:pt idx="3">
                  <c:v>Montenegro</c:v>
                </c:pt>
                <c:pt idx="4">
                  <c:v>North Macedonia</c:v>
                </c:pt>
                <c:pt idx="5">
                  <c:v>Serbia</c:v>
                </c:pt>
              </c:strCache>
            </c:strRef>
          </c:cat>
          <c:val>
            <c:numRef>
              <c:f>'Avg. roaming unit'!$J$163:$J$168</c:f>
              <c:numCache>
                <c:formatCode>0.00</c:formatCode>
                <c:ptCount val="6"/>
                <c:pt idx="0">
                  <c:v>0.14707574344535745</c:v>
                </c:pt>
                <c:pt idx="1">
                  <c:v>2.1718008608405683E-3</c:v>
                </c:pt>
                <c:pt idx="2">
                  <c:v>1.1734832868382299E-2</c:v>
                </c:pt>
                <c:pt idx="3">
                  <c:v>6.452287215775193E-3</c:v>
                </c:pt>
                <c:pt idx="4">
                  <c:v>2.355762831103167E-2</c:v>
                </c:pt>
                <c:pt idx="5">
                  <c:v>5.741522735563275E-3</c:v>
                </c:pt>
              </c:numCache>
            </c:numRef>
          </c:val>
          <c:extLst>
            <c:ext xmlns:c16="http://schemas.microsoft.com/office/drawing/2014/chart" uri="{C3380CC4-5D6E-409C-BE32-E72D297353CC}">
              <c16:uniqueId val="{00000000-2131-40A8-B4BF-F82B382068A4}"/>
            </c:ext>
          </c:extLst>
        </c:ser>
        <c:ser>
          <c:idx val="9"/>
          <c:order val="9"/>
          <c:tx>
            <c:strRef>
              <c:f>'Avg. roaming unit'!$K$162</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unit'!$A$163:$A$168</c:f>
              <c:strCache>
                <c:ptCount val="6"/>
                <c:pt idx="0">
                  <c:v>Albania</c:v>
                </c:pt>
                <c:pt idx="1">
                  <c:v>Bosnia</c:v>
                </c:pt>
                <c:pt idx="2">
                  <c:v>Kosovo*</c:v>
                </c:pt>
                <c:pt idx="3">
                  <c:v>Montenegro</c:v>
                </c:pt>
                <c:pt idx="4">
                  <c:v>North Macedonia</c:v>
                </c:pt>
                <c:pt idx="5">
                  <c:v>Serbia</c:v>
                </c:pt>
              </c:strCache>
            </c:strRef>
          </c:cat>
          <c:val>
            <c:numRef>
              <c:f>'Avg. roaming unit'!$K$163:$K$168</c:f>
              <c:numCache>
                <c:formatCode>0.00</c:formatCode>
                <c:ptCount val="6"/>
                <c:pt idx="0">
                  <c:v>0.15283254466291038</c:v>
                </c:pt>
                <c:pt idx="1">
                  <c:v>2.5163398692810458E-3</c:v>
                </c:pt>
                <c:pt idx="2">
                  <c:v>1.5076128397789245E-2</c:v>
                </c:pt>
                <c:pt idx="3">
                  <c:v>7.5080219165002448E-3</c:v>
                </c:pt>
                <c:pt idx="4">
                  <c:v>3.1863786355433688E-2</c:v>
                </c:pt>
                <c:pt idx="5">
                  <c:v>5.0483310201735561E-3</c:v>
                </c:pt>
              </c:numCache>
            </c:numRef>
          </c:val>
          <c:extLst>
            <c:ext xmlns:c16="http://schemas.microsoft.com/office/drawing/2014/chart" uri="{C3380CC4-5D6E-409C-BE32-E72D297353CC}">
              <c16:uniqueId val="{00000001-2131-40A8-B4BF-F82B382068A4}"/>
            </c:ext>
          </c:extLst>
        </c:ser>
        <c:ser>
          <c:idx val="10"/>
          <c:order val="10"/>
          <c:tx>
            <c:strRef>
              <c:f>'Avg. roaming unit'!$L$162</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unit'!$A$163:$A$168</c:f>
              <c:strCache>
                <c:ptCount val="6"/>
                <c:pt idx="0">
                  <c:v>Albania</c:v>
                </c:pt>
                <c:pt idx="1">
                  <c:v>Bosnia</c:v>
                </c:pt>
                <c:pt idx="2">
                  <c:v>Kosovo*</c:v>
                </c:pt>
                <c:pt idx="3">
                  <c:v>Montenegro</c:v>
                </c:pt>
                <c:pt idx="4">
                  <c:v>North Macedonia</c:v>
                </c:pt>
                <c:pt idx="5">
                  <c:v>Serbia</c:v>
                </c:pt>
              </c:strCache>
            </c:strRef>
          </c:cat>
          <c:val>
            <c:numRef>
              <c:f>'Avg. roaming unit'!$L$163:$L$168</c:f>
              <c:numCache>
                <c:formatCode>0.00</c:formatCode>
                <c:ptCount val="6"/>
                <c:pt idx="0">
                  <c:v>0.19875961434536762</c:v>
                </c:pt>
                <c:pt idx="1">
                  <c:v>4.3070421186217466E-3</c:v>
                </c:pt>
                <c:pt idx="2">
                  <c:v>7.4181915068372052E-3</c:v>
                </c:pt>
                <c:pt idx="3">
                  <c:v>6.4823394267843086E-3</c:v>
                </c:pt>
                <c:pt idx="4">
                  <c:v>5.0005000316690577E-2</c:v>
                </c:pt>
                <c:pt idx="5">
                  <c:v>5.675738176268129E-3</c:v>
                </c:pt>
              </c:numCache>
            </c:numRef>
          </c:val>
          <c:extLst>
            <c:ext xmlns:c16="http://schemas.microsoft.com/office/drawing/2014/chart" uri="{C3380CC4-5D6E-409C-BE32-E72D297353CC}">
              <c16:uniqueId val="{00000000-5AA7-4047-8E1C-64566D55987F}"/>
            </c:ext>
          </c:extLst>
        </c:ser>
        <c:ser>
          <c:idx val="11"/>
          <c:order val="11"/>
          <c:tx>
            <c:strRef>
              <c:f>'Avg. roaming unit'!$M$162</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unit'!$A$163:$A$168</c:f>
              <c:strCache>
                <c:ptCount val="6"/>
                <c:pt idx="0">
                  <c:v>Albania</c:v>
                </c:pt>
                <c:pt idx="1">
                  <c:v>Bosnia</c:v>
                </c:pt>
                <c:pt idx="2">
                  <c:v>Kosovo*</c:v>
                </c:pt>
                <c:pt idx="3">
                  <c:v>Montenegro</c:v>
                </c:pt>
                <c:pt idx="4">
                  <c:v>North Macedonia</c:v>
                </c:pt>
                <c:pt idx="5">
                  <c:v>Serbia</c:v>
                </c:pt>
              </c:strCache>
            </c:strRef>
          </c:cat>
          <c:val>
            <c:numRef>
              <c:f>'Avg. roaming unit'!$M$163:$M$168</c:f>
              <c:numCache>
                <c:formatCode>0.00</c:formatCode>
                <c:ptCount val="6"/>
                <c:pt idx="0">
                  <c:v>0.1941840145010327</c:v>
                </c:pt>
                <c:pt idx="1">
                  <c:v>8.7961421122714142E-3</c:v>
                </c:pt>
                <c:pt idx="2">
                  <c:v>9.3739666745972176E-3</c:v>
                </c:pt>
                <c:pt idx="3">
                  <c:v>8.0923313482979108E-3</c:v>
                </c:pt>
                <c:pt idx="4">
                  <c:v>8.4636343891345486E-2</c:v>
                </c:pt>
                <c:pt idx="5">
                  <c:v>1.0628385837689075E-2</c:v>
                </c:pt>
              </c:numCache>
            </c:numRef>
          </c:val>
          <c:extLst>
            <c:ext xmlns:c16="http://schemas.microsoft.com/office/drawing/2014/chart" uri="{C3380CC4-5D6E-409C-BE32-E72D297353CC}">
              <c16:uniqueId val="{00000001-5AA7-4047-8E1C-64566D55987F}"/>
            </c:ext>
          </c:extLst>
        </c:ser>
        <c:ser>
          <c:idx val="12"/>
          <c:order val="12"/>
          <c:tx>
            <c:strRef>
              <c:f>'Avg. roaming unit'!$N$162</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unit'!$A$163:$A$168</c:f>
              <c:strCache>
                <c:ptCount val="6"/>
                <c:pt idx="0">
                  <c:v>Albania</c:v>
                </c:pt>
                <c:pt idx="1">
                  <c:v>Bosnia</c:v>
                </c:pt>
                <c:pt idx="2">
                  <c:v>Kosovo*</c:v>
                </c:pt>
                <c:pt idx="3">
                  <c:v>Montenegro</c:v>
                </c:pt>
                <c:pt idx="4">
                  <c:v>North Macedonia</c:v>
                </c:pt>
                <c:pt idx="5">
                  <c:v>Serbia</c:v>
                </c:pt>
              </c:strCache>
            </c:strRef>
          </c:cat>
          <c:val>
            <c:numRef>
              <c:f>'Avg. roaming unit'!$N$163:$N$168</c:f>
              <c:numCache>
                <c:formatCode>0.00</c:formatCode>
                <c:ptCount val="6"/>
                <c:pt idx="0">
                  <c:v>0.1481817850867865</c:v>
                </c:pt>
                <c:pt idx="1">
                  <c:v>3.899192040124361E-3</c:v>
                </c:pt>
                <c:pt idx="2">
                  <c:v>3.6774261334598548E-3</c:v>
                </c:pt>
                <c:pt idx="3">
                  <c:v>1.5348473826190959E-2</c:v>
                </c:pt>
                <c:pt idx="4">
                  <c:v>5.1794609022224679E-2</c:v>
                </c:pt>
                <c:pt idx="5">
                  <c:v>7.1229741537077807E-3</c:v>
                </c:pt>
              </c:numCache>
            </c:numRef>
          </c:val>
          <c:extLst>
            <c:ext xmlns:c16="http://schemas.microsoft.com/office/drawing/2014/chart" uri="{C3380CC4-5D6E-409C-BE32-E72D297353CC}">
              <c16:uniqueId val="{00000000-39C2-4817-9CFB-ED9A73E5D237}"/>
            </c:ext>
          </c:extLst>
        </c:ser>
        <c:ser>
          <c:idx val="13"/>
          <c:order val="13"/>
          <c:tx>
            <c:strRef>
              <c:f>'Avg. roaming unit'!$O$162</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unit'!$A$163:$A$168</c:f>
              <c:strCache>
                <c:ptCount val="6"/>
                <c:pt idx="0">
                  <c:v>Albania</c:v>
                </c:pt>
                <c:pt idx="1">
                  <c:v>Bosnia</c:v>
                </c:pt>
                <c:pt idx="2">
                  <c:v>Kosovo*</c:v>
                </c:pt>
                <c:pt idx="3">
                  <c:v>Montenegro</c:v>
                </c:pt>
                <c:pt idx="4">
                  <c:v>North Macedonia</c:v>
                </c:pt>
                <c:pt idx="5">
                  <c:v>Serbia</c:v>
                </c:pt>
              </c:strCache>
            </c:strRef>
          </c:cat>
          <c:val>
            <c:numRef>
              <c:f>'Avg. roaming unit'!$O$163:$O$168</c:f>
              <c:numCache>
                <c:formatCode>0.00</c:formatCode>
                <c:ptCount val="6"/>
                <c:pt idx="0">
                  <c:v>0.24580982604607426</c:v>
                </c:pt>
                <c:pt idx="1">
                  <c:v>5.0494902469301389E-3</c:v>
                </c:pt>
                <c:pt idx="2">
                  <c:v>1.255334542380101E-2</c:v>
                </c:pt>
                <c:pt idx="3">
                  <c:v>1.0489046735462309E-2</c:v>
                </c:pt>
                <c:pt idx="4">
                  <c:v>6.7669437603713203E-2</c:v>
                </c:pt>
                <c:pt idx="5">
                  <c:v>7.589324494991681E-3</c:v>
                </c:pt>
              </c:numCache>
            </c:numRef>
          </c:val>
          <c:extLst>
            <c:ext xmlns:c16="http://schemas.microsoft.com/office/drawing/2014/chart" uri="{C3380CC4-5D6E-409C-BE32-E72D297353CC}">
              <c16:uniqueId val="{00000001-39C2-4817-9CFB-ED9A73E5D237}"/>
            </c:ext>
          </c:extLst>
        </c:ser>
        <c:ser>
          <c:idx val="14"/>
          <c:order val="14"/>
          <c:tx>
            <c:strRef>
              <c:f>'Avg. roaming unit'!$P$162</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unit'!$A$163:$A$168</c:f>
              <c:strCache>
                <c:ptCount val="6"/>
                <c:pt idx="0">
                  <c:v>Albania</c:v>
                </c:pt>
                <c:pt idx="1">
                  <c:v>Bosnia</c:v>
                </c:pt>
                <c:pt idx="2">
                  <c:v>Kosovo*</c:v>
                </c:pt>
                <c:pt idx="3">
                  <c:v>Montenegro</c:v>
                </c:pt>
                <c:pt idx="4">
                  <c:v>North Macedonia</c:v>
                </c:pt>
                <c:pt idx="5">
                  <c:v>Serbia</c:v>
                </c:pt>
              </c:strCache>
            </c:strRef>
          </c:cat>
          <c:val>
            <c:numRef>
              <c:f>'Avg. roaming unit'!$P$163:$P$168</c:f>
              <c:numCache>
                <c:formatCode>#,##0.00</c:formatCode>
                <c:ptCount val="6"/>
                <c:pt idx="0">
                  <c:v>0.46061532832659013</c:v>
                </c:pt>
                <c:pt idx="1">
                  <c:v>8.3088306181310755E-3</c:v>
                </c:pt>
                <c:pt idx="2">
                  <c:v>7.1026912495864162E-3</c:v>
                </c:pt>
                <c:pt idx="3">
                  <c:v>7.9463801079917035E-3</c:v>
                </c:pt>
                <c:pt idx="4">
                  <c:v>6.0419877499214618E-2</c:v>
                </c:pt>
                <c:pt idx="5">
                  <c:v>6.7955229495861545E-3</c:v>
                </c:pt>
              </c:numCache>
            </c:numRef>
          </c:val>
          <c:extLst>
            <c:ext xmlns:c16="http://schemas.microsoft.com/office/drawing/2014/chart" uri="{C3380CC4-5D6E-409C-BE32-E72D297353CC}">
              <c16:uniqueId val="{00000000-2459-4D0A-BC2B-3A30CE0041F5}"/>
            </c:ext>
          </c:extLst>
        </c:ser>
        <c:ser>
          <c:idx val="15"/>
          <c:order val="15"/>
          <c:tx>
            <c:strRef>
              <c:f>'Avg. roaming unit'!$Q$162</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unit'!$A$163:$A$168</c:f>
              <c:strCache>
                <c:ptCount val="6"/>
                <c:pt idx="0">
                  <c:v>Albania</c:v>
                </c:pt>
                <c:pt idx="1">
                  <c:v>Bosnia</c:v>
                </c:pt>
                <c:pt idx="2">
                  <c:v>Kosovo*</c:v>
                </c:pt>
                <c:pt idx="3">
                  <c:v>Montenegro</c:v>
                </c:pt>
                <c:pt idx="4">
                  <c:v>North Macedonia</c:v>
                </c:pt>
                <c:pt idx="5">
                  <c:v>Serbia</c:v>
                </c:pt>
              </c:strCache>
            </c:strRef>
          </c:cat>
          <c:val>
            <c:numRef>
              <c:f>'Avg. roaming unit'!$Q$163:$Q$168</c:f>
              <c:numCache>
                <c:formatCode>#,##0.00</c:formatCode>
                <c:ptCount val="6"/>
                <c:pt idx="0">
                  <c:v>0.56216035289799693</c:v>
                </c:pt>
                <c:pt idx="1">
                  <c:v>1.5795944210807402E-2</c:v>
                </c:pt>
                <c:pt idx="2">
                  <c:v>2.1259925820863876E-2</c:v>
                </c:pt>
                <c:pt idx="3">
                  <c:v>1.4129909208755521E-2</c:v>
                </c:pt>
                <c:pt idx="4">
                  <c:v>0.10815681191465594</c:v>
                </c:pt>
                <c:pt idx="5">
                  <c:v>1.4935181850918258E-2</c:v>
                </c:pt>
              </c:numCache>
            </c:numRef>
          </c:val>
          <c:extLst>
            <c:ext xmlns:c16="http://schemas.microsoft.com/office/drawing/2014/chart" uri="{C3380CC4-5D6E-409C-BE32-E72D297353CC}">
              <c16:uniqueId val="{00000001-2459-4D0A-BC2B-3A30CE0041F5}"/>
            </c:ext>
          </c:extLst>
        </c:ser>
        <c:dLbls>
          <c:dLblPos val="outEnd"/>
          <c:showLegendKey val="0"/>
          <c:showVal val="1"/>
          <c:showCatName val="0"/>
          <c:showSerName val="0"/>
          <c:showPercent val="0"/>
          <c:showBubbleSize val="0"/>
        </c:dLbls>
        <c:gapWidth val="219"/>
        <c:overlap val="-27"/>
        <c:axId val="845554776"/>
        <c:axId val="845555760"/>
      </c:barChart>
      <c:catAx>
        <c:axId val="845554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5555760"/>
        <c:crosses val="autoZero"/>
        <c:auto val="1"/>
        <c:lblAlgn val="ctr"/>
        <c:lblOffset val="100"/>
        <c:noMultiLvlLbl val="0"/>
      </c:catAx>
      <c:valAx>
        <c:axId val="8455557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5554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16 Average number of roaming GB (WB RLAH+) / subscriber (WB RLAH+) /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roaming unit'!$D$171</c:f>
              <c:strCache>
                <c:ptCount val="1"/>
                <c:pt idx="0">
                  <c:v>Q2 2019</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unit'!$A$172:$A$178</c:f>
              <c:strCache>
                <c:ptCount val="6"/>
                <c:pt idx="0">
                  <c:v>Albania</c:v>
                </c:pt>
                <c:pt idx="1">
                  <c:v>Bosnia</c:v>
                </c:pt>
                <c:pt idx="2">
                  <c:v>Kosovo*</c:v>
                </c:pt>
                <c:pt idx="3">
                  <c:v>Montenegro</c:v>
                </c:pt>
                <c:pt idx="4">
                  <c:v>North Macedonia</c:v>
                </c:pt>
                <c:pt idx="5">
                  <c:v>Serbia</c:v>
                </c:pt>
              </c:strCache>
            </c:strRef>
          </c:cat>
          <c:val>
            <c:numRef>
              <c:f>'Avg. roaming unit'!$D$172:$D$178</c:f>
              <c:numCache>
                <c:formatCode>0.00</c:formatCode>
                <c:ptCount val="7"/>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0-37B0-4D77-87A9-0494C8718E0A}"/>
            </c:ext>
          </c:extLst>
        </c:ser>
        <c:ser>
          <c:idx val="1"/>
          <c:order val="1"/>
          <c:tx>
            <c:strRef>
              <c:f>'Avg. roaming unit'!$E$171</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unit'!$A$172:$A$178</c:f>
              <c:strCache>
                <c:ptCount val="6"/>
                <c:pt idx="0">
                  <c:v>Albania</c:v>
                </c:pt>
                <c:pt idx="1">
                  <c:v>Bosnia</c:v>
                </c:pt>
                <c:pt idx="2">
                  <c:v>Kosovo*</c:v>
                </c:pt>
                <c:pt idx="3">
                  <c:v>Montenegro</c:v>
                </c:pt>
                <c:pt idx="4">
                  <c:v>North Macedonia</c:v>
                </c:pt>
                <c:pt idx="5">
                  <c:v>Serbia</c:v>
                </c:pt>
              </c:strCache>
            </c:strRef>
          </c:cat>
          <c:val>
            <c:numRef>
              <c:f>'Avg. roaming unit'!$E$172:$E$178</c:f>
              <c:numCache>
                <c:formatCode>0.00</c:formatCode>
                <c:ptCount val="7"/>
                <c:pt idx="0">
                  <c:v>5.6845023394623238E-3</c:v>
                </c:pt>
                <c:pt idx="1">
                  <c:v>1.6932367947556495E-2</c:v>
                </c:pt>
                <c:pt idx="2">
                  <c:v>1.7040747386079396E-2</c:v>
                </c:pt>
                <c:pt idx="3">
                  <c:v>0.29875678696923641</c:v>
                </c:pt>
                <c:pt idx="4">
                  <c:v>5.6197568895013789E-3</c:v>
                </c:pt>
                <c:pt idx="5">
                  <c:v>9.3932440504865596E-3</c:v>
                </c:pt>
              </c:numCache>
            </c:numRef>
          </c:val>
          <c:extLst>
            <c:ext xmlns:c16="http://schemas.microsoft.com/office/drawing/2014/chart" uri="{C3380CC4-5D6E-409C-BE32-E72D297353CC}">
              <c16:uniqueId val="{00000001-37B0-4D77-87A9-0494C8718E0A}"/>
            </c:ext>
          </c:extLst>
        </c:ser>
        <c:ser>
          <c:idx val="2"/>
          <c:order val="2"/>
          <c:tx>
            <c:strRef>
              <c:f>'Avg. roaming unit'!$F$171</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unit'!$A$172:$A$178</c:f>
              <c:strCache>
                <c:ptCount val="6"/>
                <c:pt idx="0">
                  <c:v>Albania</c:v>
                </c:pt>
                <c:pt idx="1">
                  <c:v>Bosnia</c:v>
                </c:pt>
                <c:pt idx="2">
                  <c:v>Kosovo*</c:v>
                </c:pt>
                <c:pt idx="3">
                  <c:v>Montenegro</c:v>
                </c:pt>
                <c:pt idx="4">
                  <c:v>North Macedonia</c:v>
                </c:pt>
                <c:pt idx="5">
                  <c:v>Serbia</c:v>
                </c:pt>
              </c:strCache>
            </c:strRef>
          </c:cat>
          <c:val>
            <c:numRef>
              <c:f>'Avg. roaming unit'!$F$172:$F$178</c:f>
              <c:numCache>
                <c:formatCode>0.00</c:formatCode>
                <c:ptCount val="7"/>
                <c:pt idx="0">
                  <c:v>1.7240542254248037E-2</c:v>
                </c:pt>
                <c:pt idx="1">
                  <c:v>1.6315486373414182E-2</c:v>
                </c:pt>
                <c:pt idx="2">
                  <c:v>5.4389392695130398E-3</c:v>
                </c:pt>
                <c:pt idx="3">
                  <c:v>0.94737248058549817</c:v>
                </c:pt>
                <c:pt idx="4">
                  <c:v>5.9741291115028503E-3</c:v>
                </c:pt>
                <c:pt idx="5">
                  <c:v>3.9982692402635448E-3</c:v>
                </c:pt>
              </c:numCache>
            </c:numRef>
          </c:val>
          <c:extLst>
            <c:ext xmlns:c16="http://schemas.microsoft.com/office/drawing/2014/chart" uri="{C3380CC4-5D6E-409C-BE32-E72D297353CC}">
              <c16:uniqueId val="{00000000-AA73-488D-8771-0FFDBAD8C2C3}"/>
            </c:ext>
          </c:extLst>
        </c:ser>
        <c:ser>
          <c:idx val="3"/>
          <c:order val="3"/>
          <c:tx>
            <c:strRef>
              <c:f>'Avg. roaming unit'!$G$171</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unit'!$A$172:$A$178</c:f>
              <c:strCache>
                <c:ptCount val="6"/>
                <c:pt idx="0">
                  <c:v>Albania</c:v>
                </c:pt>
                <c:pt idx="1">
                  <c:v>Bosnia</c:v>
                </c:pt>
                <c:pt idx="2">
                  <c:v>Kosovo*</c:v>
                </c:pt>
                <c:pt idx="3">
                  <c:v>Montenegro</c:v>
                </c:pt>
                <c:pt idx="4">
                  <c:v>North Macedonia</c:v>
                </c:pt>
                <c:pt idx="5">
                  <c:v>Serbia</c:v>
                </c:pt>
              </c:strCache>
            </c:strRef>
          </c:cat>
          <c:val>
            <c:numRef>
              <c:f>'Avg. roaming unit'!$G$172:$G$178</c:f>
              <c:numCache>
                <c:formatCode>0.00</c:formatCode>
                <c:ptCount val="7"/>
                <c:pt idx="0">
                  <c:v>1.4199576802867597E-2</c:v>
                </c:pt>
                <c:pt idx="1">
                  <c:v>1.9735891639041495E-2</c:v>
                </c:pt>
                <c:pt idx="2">
                  <c:v>4.5601441137937482E-3</c:v>
                </c:pt>
                <c:pt idx="3">
                  <c:v>1.3006015974937095</c:v>
                </c:pt>
                <c:pt idx="4">
                  <c:v>1.0641872714155216E-2</c:v>
                </c:pt>
                <c:pt idx="5">
                  <c:v>1.0012276080939976E-2</c:v>
                </c:pt>
              </c:numCache>
            </c:numRef>
          </c:val>
          <c:extLst>
            <c:ext xmlns:c16="http://schemas.microsoft.com/office/drawing/2014/chart" uri="{C3380CC4-5D6E-409C-BE32-E72D297353CC}">
              <c16:uniqueId val="{00000001-AA73-488D-8771-0FFDBAD8C2C3}"/>
            </c:ext>
          </c:extLst>
        </c:ser>
        <c:ser>
          <c:idx val="4"/>
          <c:order val="4"/>
          <c:tx>
            <c:strRef>
              <c:f>'Avg. roaming unit'!$H$171</c:f>
              <c:strCache>
                <c:ptCount val="1"/>
                <c:pt idx="0">
                  <c:v>Q2 2020</c:v>
                </c:pt>
              </c:strCache>
            </c:strRef>
          </c:tx>
          <c:spPr>
            <a:solidFill>
              <a:srgbClr val="255E9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unit'!$A$172:$A$178</c:f>
              <c:strCache>
                <c:ptCount val="6"/>
                <c:pt idx="0">
                  <c:v>Albania</c:v>
                </c:pt>
                <c:pt idx="1">
                  <c:v>Bosnia</c:v>
                </c:pt>
                <c:pt idx="2">
                  <c:v>Kosovo*</c:v>
                </c:pt>
                <c:pt idx="3">
                  <c:v>Montenegro</c:v>
                </c:pt>
                <c:pt idx="4">
                  <c:v>North Macedonia</c:v>
                </c:pt>
                <c:pt idx="5">
                  <c:v>Serbia</c:v>
                </c:pt>
              </c:strCache>
            </c:strRef>
          </c:cat>
          <c:val>
            <c:numRef>
              <c:f>'Avg. roaming unit'!$H$172:$H$178</c:f>
              <c:numCache>
                <c:formatCode>0.00</c:formatCode>
                <c:ptCount val="7"/>
                <c:pt idx="0">
                  <c:v>1.168508525307845E-2</c:v>
                </c:pt>
                <c:pt idx="1">
                  <c:v>2.2162421317991305E-2</c:v>
                </c:pt>
                <c:pt idx="2">
                  <c:v>1.3402139238130982E-2</c:v>
                </c:pt>
                <c:pt idx="3">
                  <c:v>2.5332501175475928</c:v>
                </c:pt>
                <c:pt idx="4">
                  <c:v>8.2727116968338132E-3</c:v>
                </c:pt>
                <c:pt idx="5">
                  <c:v>1.2169549905401096E-2</c:v>
                </c:pt>
              </c:numCache>
            </c:numRef>
          </c:val>
          <c:extLst>
            <c:ext xmlns:c16="http://schemas.microsoft.com/office/drawing/2014/chart" uri="{C3380CC4-5D6E-409C-BE32-E72D297353CC}">
              <c16:uniqueId val="{00000000-2F73-4655-B263-E90CE27C4FAF}"/>
            </c:ext>
          </c:extLst>
        </c:ser>
        <c:ser>
          <c:idx val="5"/>
          <c:order val="5"/>
          <c:tx>
            <c:strRef>
              <c:f>'Avg. roaming unit'!$I$171</c:f>
              <c:strCache>
                <c:ptCount val="1"/>
                <c:pt idx="0">
                  <c:v>Q3 2020</c:v>
                </c:pt>
              </c:strCache>
            </c:strRef>
          </c:tx>
          <c:spPr>
            <a:solidFill>
              <a:srgbClr val="9E480E"/>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unit'!$A$172:$A$178</c:f>
              <c:strCache>
                <c:ptCount val="6"/>
                <c:pt idx="0">
                  <c:v>Albania</c:v>
                </c:pt>
                <c:pt idx="1">
                  <c:v>Bosnia</c:v>
                </c:pt>
                <c:pt idx="2">
                  <c:v>Kosovo*</c:v>
                </c:pt>
                <c:pt idx="3">
                  <c:v>Montenegro</c:v>
                </c:pt>
                <c:pt idx="4">
                  <c:v>North Macedonia</c:v>
                </c:pt>
                <c:pt idx="5">
                  <c:v>Serbia</c:v>
                </c:pt>
              </c:strCache>
            </c:strRef>
          </c:cat>
          <c:val>
            <c:numRef>
              <c:f>'Avg. roaming unit'!$I$172:$I$178</c:f>
              <c:numCache>
                <c:formatCode>0.00</c:formatCode>
                <c:ptCount val="7"/>
                <c:pt idx="0">
                  <c:v>1.4426059834931912E-2</c:v>
                </c:pt>
                <c:pt idx="1">
                  <c:v>3.312052721000875E-2</c:v>
                </c:pt>
                <c:pt idx="2">
                  <c:v>3.7594018308393706E-2</c:v>
                </c:pt>
                <c:pt idx="3">
                  <c:v>2.0564651768869884</c:v>
                </c:pt>
                <c:pt idx="4">
                  <c:v>1.6622745998640671E-2</c:v>
                </c:pt>
                <c:pt idx="5">
                  <c:v>2.5363931436827691E-2</c:v>
                </c:pt>
              </c:numCache>
            </c:numRef>
          </c:val>
          <c:extLst>
            <c:ext xmlns:c16="http://schemas.microsoft.com/office/drawing/2014/chart" uri="{C3380CC4-5D6E-409C-BE32-E72D297353CC}">
              <c16:uniqueId val="{00000001-2F73-4655-B263-E90CE27C4FAF}"/>
            </c:ext>
          </c:extLst>
        </c:ser>
        <c:ser>
          <c:idx val="6"/>
          <c:order val="6"/>
          <c:tx>
            <c:strRef>
              <c:f>'Avg. roaming unit'!$J$171</c:f>
              <c:strCache>
                <c:ptCount val="1"/>
                <c:pt idx="0">
                  <c:v>Q4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unit'!$A$172:$A$178</c:f>
              <c:strCache>
                <c:ptCount val="6"/>
                <c:pt idx="0">
                  <c:v>Albania</c:v>
                </c:pt>
                <c:pt idx="1">
                  <c:v>Bosnia</c:v>
                </c:pt>
                <c:pt idx="2">
                  <c:v>Kosovo*</c:v>
                </c:pt>
                <c:pt idx="3">
                  <c:v>Montenegro</c:v>
                </c:pt>
                <c:pt idx="4">
                  <c:v>North Macedonia</c:v>
                </c:pt>
                <c:pt idx="5">
                  <c:v>Serbia</c:v>
                </c:pt>
              </c:strCache>
            </c:strRef>
          </c:cat>
          <c:val>
            <c:numRef>
              <c:f>'Avg. roaming unit'!$J$172:$J$178</c:f>
              <c:numCache>
                <c:formatCode>0.00</c:formatCode>
                <c:ptCount val="7"/>
                <c:pt idx="0">
                  <c:v>1.5259924383921543E-2</c:v>
                </c:pt>
                <c:pt idx="1">
                  <c:v>2.865551425030979E-2</c:v>
                </c:pt>
                <c:pt idx="2">
                  <c:v>2.2895788582905027E-2</c:v>
                </c:pt>
                <c:pt idx="3">
                  <c:v>2.2923645141948024</c:v>
                </c:pt>
                <c:pt idx="4">
                  <c:v>1.4224710846264156E-2</c:v>
                </c:pt>
                <c:pt idx="5">
                  <c:v>1.9083508867104335E-2</c:v>
                </c:pt>
              </c:numCache>
            </c:numRef>
          </c:val>
          <c:extLst>
            <c:ext xmlns:c16="http://schemas.microsoft.com/office/drawing/2014/chart" uri="{C3380CC4-5D6E-409C-BE32-E72D297353CC}">
              <c16:uniqueId val="{00000000-698C-497A-BBEE-D28DDEC93CCE}"/>
            </c:ext>
          </c:extLst>
        </c:ser>
        <c:ser>
          <c:idx val="7"/>
          <c:order val="7"/>
          <c:tx>
            <c:strRef>
              <c:f>'Avg. roaming unit'!$K$171</c:f>
              <c:strCache>
                <c:ptCount val="1"/>
                <c:pt idx="0">
                  <c:v>Q1 2021</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unit'!$A$172:$A$178</c:f>
              <c:strCache>
                <c:ptCount val="6"/>
                <c:pt idx="0">
                  <c:v>Albania</c:v>
                </c:pt>
                <c:pt idx="1">
                  <c:v>Bosnia</c:v>
                </c:pt>
                <c:pt idx="2">
                  <c:v>Kosovo*</c:v>
                </c:pt>
                <c:pt idx="3">
                  <c:v>Montenegro</c:v>
                </c:pt>
                <c:pt idx="4">
                  <c:v>North Macedonia</c:v>
                </c:pt>
                <c:pt idx="5">
                  <c:v>Serbia</c:v>
                </c:pt>
              </c:strCache>
            </c:strRef>
          </c:cat>
          <c:val>
            <c:numRef>
              <c:f>'Avg. roaming unit'!$K$172:$K$178</c:f>
              <c:numCache>
                <c:formatCode>0.00</c:formatCode>
                <c:ptCount val="7"/>
                <c:pt idx="0">
                  <c:v>2.1197275711340873E-2</c:v>
                </c:pt>
                <c:pt idx="1">
                  <c:v>3.0608467271571568E-2</c:v>
                </c:pt>
                <c:pt idx="2">
                  <c:v>2.8788227947605789E-2</c:v>
                </c:pt>
                <c:pt idx="3">
                  <c:v>2.2666980334692908</c:v>
                </c:pt>
                <c:pt idx="4">
                  <c:v>2.1857420189788573E-2</c:v>
                </c:pt>
                <c:pt idx="5">
                  <c:v>2.3365042421136545E-2</c:v>
                </c:pt>
              </c:numCache>
            </c:numRef>
          </c:val>
          <c:extLst>
            <c:ext xmlns:c16="http://schemas.microsoft.com/office/drawing/2014/chart" uri="{C3380CC4-5D6E-409C-BE32-E72D297353CC}">
              <c16:uniqueId val="{00000001-698C-497A-BBEE-D28DDEC93CCE}"/>
            </c:ext>
          </c:extLst>
        </c:ser>
        <c:ser>
          <c:idx val="8"/>
          <c:order val="8"/>
          <c:tx>
            <c:strRef>
              <c:f>'Avg. roaming unit'!$L$171</c:f>
              <c:strCache>
                <c:ptCount val="1"/>
                <c:pt idx="0">
                  <c:v>Q2 2021</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unit'!$A$172:$A$178</c:f>
              <c:strCache>
                <c:ptCount val="6"/>
                <c:pt idx="0">
                  <c:v>Albania</c:v>
                </c:pt>
                <c:pt idx="1">
                  <c:v>Bosnia</c:v>
                </c:pt>
                <c:pt idx="2">
                  <c:v>Kosovo*</c:v>
                </c:pt>
                <c:pt idx="3">
                  <c:v>Montenegro</c:v>
                </c:pt>
                <c:pt idx="4">
                  <c:v>North Macedonia</c:v>
                </c:pt>
                <c:pt idx="5">
                  <c:v>Serbia</c:v>
                </c:pt>
              </c:strCache>
            </c:strRef>
          </c:cat>
          <c:val>
            <c:numRef>
              <c:f>'Avg. roaming unit'!$L$172:$L$178</c:f>
              <c:numCache>
                <c:formatCode>0.00</c:formatCode>
                <c:ptCount val="7"/>
                <c:pt idx="0">
                  <c:v>1.409186747845294E-2</c:v>
                </c:pt>
                <c:pt idx="1">
                  <c:v>3.7797331937723513E-2</c:v>
                </c:pt>
                <c:pt idx="2">
                  <c:v>0.1450490895545514</c:v>
                </c:pt>
                <c:pt idx="3">
                  <c:v>1.8762503200254006</c:v>
                </c:pt>
                <c:pt idx="4">
                  <c:v>2.2957656514361071E-2</c:v>
                </c:pt>
                <c:pt idx="5">
                  <c:v>2.5997844116190789E-2</c:v>
                </c:pt>
              </c:numCache>
            </c:numRef>
          </c:val>
          <c:extLst>
            <c:ext xmlns:c16="http://schemas.microsoft.com/office/drawing/2014/chart" uri="{C3380CC4-5D6E-409C-BE32-E72D297353CC}">
              <c16:uniqueId val="{00000000-016C-4DA7-B1A7-EB24DEF8D2E1}"/>
            </c:ext>
          </c:extLst>
        </c:ser>
        <c:ser>
          <c:idx val="9"/>
          <c:order val="9"/>
          <c:tx>
            <c:strRef>
              <c:f>'Avg. roaming unit'!$M$171</c:f>
              <c:strCache>
                <c:ptCount val="1"/>
                <c:pt idx="0">
                  <c:v>Q3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unit'!$A$172:$A$178</c:f>
              <c:strCache>
                <c:ptCount val="6"/>
                <c:pt idx="0">
                  <c:v>Albania</c:v>
                </c:pt>
                <c:pt idx="1">
                  <c:v>Bosnia</c:v>
                </c:pt>
                <c:pt idx="2">
                  <c:v>Kosovo*</c:v>
                </c:pt>
                <c:pt idx="3">
                  <c:v>Montenegro</c:v>
                </c:pt>
                <c:pt idx="4">
                  <c:v>North Macedonia</c:v>
                </c:pt>
                <c:pt idx="5">
                  <c:v>Serbia</c:v>
                </c:pt>
              </c:strCache>
            </c:strRef>
          </c:cat>
          <c:val>
            <c:numRef>
              <c:f>'Avg. roaming unit'!$M$172:$M$178</c:f>
              <c:numCache>
                <c:formatCode>0.00</c:formatCode>
                <c:ptCount val="7"/>
                <c:pt idx="0">
                  <c:v>0.21959175647874596</c:v>
                </c:pt>
                <c:pt idx="1">
                  <c:v>8.7480428923475725E-2</c:v>
                </c:pt>
                <c:pt idx="2">
                  <c:v>0.22105645935290161</c:v>
                </c:pt>
                <c:pt idx="3">
                  <c:v>1.1820835901994127</c:v>
                </c:pt>
                <c:pt idx="4">
                  <c:v>9.4486854455926916E-2</c:v>
                </c:pt>
                <c:pt idx="5">
                  <c:v>0.14186717087531087</c:v>
                </c:pt>
              </c:numCache>
            </c:numRef>
          </c:val>
          <c:extLst>
            <c:ext xmlns:c16="http://schemas.microsoft.com/office/drawing/2014/chart" uri="{C3380CC4-5D6E-409C-BE32-E72D297353CC}">
              <c16:uniqueId val="{00000001-016C-4DA7-B1A7-EB24DEF8D2E1}"/>
            </c:ext>
          </c:extLst>
        </c:ser>
        <c:ser>
          <c:idx val="10"/>
          <c:order val="10"/>
          <c:tx>
            <c:strRef>
              <c:f>'Avg. roaming unit'!$N$171</c:f>
              <c:strCache>
                <c:ptCount val="1"/>
                <c:pt idx="0">
                  <c:v>Q4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unit'!$A$172:$A$178</c:f>
              <c:strCache>
                <c:ptCount val="6"/>
                <c:pt idx="0">
                  <c:v>Albania</c:v>
                </c:pt>
                <c:pt idx="1">
                  <c:v>Bosnia</c:v>
                </c:pt>
                <c:pt idx="2">
                  <c:v>Kosovo*</c:v>
                </c:pt>
                <c:pt idx="3">
                  <c:v>Montenegro</c:v>
                </c:pt>
                <c:pt idx="4">
                  <c:v>North Macedonia</c:v>
                </c:pt>
                <c:pt idx="5">
                  <c:v>Serbia</c:v>
                </c:pt>
              </c:strCache>
            </c:strRef>
          </c:cat>
          <c:val>
            <c:numRef>
              <c:f>'Avg. roaming unit'!$N$172:$N$178</c:f>
              <c:numCache>
                <c:formatCode>0.00</c:formatCode>
                <c:ptCount val="7"/>
                <c:pt idx="0">
                  <c:v>2.652618399622267E-6</c:v>
                </c:pt>
                <c:pt idx="1">
                  <c:v>2.3364462725601002E-3</c:v>
                </c:pt>
                <c:pt idx="2">
                  <c:v>0</c:v>
                </c:pt>
                <c:pt idx="3">
                  <c:v>4.5469475730158344E-3</c:v>
                </c:pt>
                <c:pt idx="4">
                  <c:v>0</c:v>
                </c:pt>
                <c:pt idx="5">
                  <c:v>0</c:v>
                </c:pt>
              </c:numCache>
            </c:numRef>
          </c:val>
          <c:extLst>
            <c:ext xmlns:c16="http://schemas.microsoft.com/office/drawing/2014/chart" uri="{C3380CC4-5D6E-409C-BE32-E72D297353CC}">
              <c16:uniqueId val="{00000000-AE64-4B54-9E0D-F42C766EBC8E}"/>
            </c:ext>
          </c:extLst>
        </c:ser>
        <c:ser>
          <c:idx val="11"/>
          <c:order val="11"/>
          <c:tx>
            <c:strRef>
              <c:f>'Avg. roaming unit'!$O$171</c:f>
              <c:strCache>
                <c:ptCount val="1"/>
                <c:pt idx="0">
                  <c:v>Q1 2022</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unit'!$A$172:$A$178</c:f>
              <c:strCache>
                <c:ptCount val="6"/>
                <c:pt idx="0">
                  <c:v>Albania</c:v>
                </c:pt>
                <c:pt idx="1">
                  <c:v>Bosnia</c:v>
                </c:pt>
                <c:pt idx="2">
                  <c:v>Kosovo*</c:v>
                </c:pt>
                <c:pt idx="3">
                  <c:v>Montenegro</c:v>
                </c:pt>
                <c:pt idx="4">
                  <c:v>North Macedonia</c:v>
                </c:pt>
                <c:pt idx="5">
                  <c:v>Serbia</c:v>
                </c:pt>
              </c:strCache>
            </c:strRef>
          </c:cat>
          <c:val>
            <c:numRef>
              <c:f>'Avg. roaming unit'!$O$172:$O$178</c:f>
              <c:numCache>
                <c:formatCode>0.00</c:formatCode>
                <c:ptCount val="7"/>
                <c:pt idx="0">
                  <c:v>2.5659974545305251E-6</c:v>
                </c:pt>
                <c:pt idx="1">
                  <c:v>1.0675271360097896E-3</c:v>
                </c:pt>
                <c:pt idx="2">
                  <c:v>0</c:v>
                </c:pt>
                <c:pt idx="3">
                  <c:v>8.2340070248171828E-3</c:v>
                </c:pt>
                <c:pt idx="4">
                  <c:v>0</c:v>
                </c:pt>
                <c:pt idx="5">
                  <c:v>0</c:v>
                </c:pt>
              </c:numCache>
            </c:numRef>
          </c:val>
          <c:extLst>
            <c:ext xmlns:c16="http://schemas.microsoft.com/office/drawing/2014/chart" uri="{C3380CC4-5D6E-409C-BE32-E72D297353CC}">
              <c16:uniqueId val="{00000001-AE64-4B54-9E0D-F42C766EBC8E}"/>
            </c:ext>
          </c:extLst>
        </c:ser>
        <c:ser>
          <c:idx val="12"/>
          <c:order val="12"/>
          <c:tx>
            <c:strRef>
              <c:f>'Avg. roaming unit'!$P$171</c:f>
              <c:strCache>
                <c:ptCount val="1"/>
                <c:pt idx="0">
                  <c:v>Q2 2022</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unit'!$A$172:$A$178</c:f>
              <c:strCache>
                <c:ptCount val="6"/>
                <c:pt idx="0">
                  <c:v>Albania</c:v>
                </c:pt>
                <c:pt idx="1">
                  <c:v>Bosnia</c:v>
                </c:pt>
                <c:pt idx="2">
                  <c:v>Kosovo*</c:v>
                </c:pt>
                <c:pt idx="3">
                  <c:v>Montenegro</c:v>
                </c:pt>
                <c:pt idx="4">
                  <c:v>North Macedonia</c:v>
                </c:pt>
                <c:pt idx="5">
                  <c:v>Serbia</c:v>
                </c:pt>
              </c:strCache>
            </c:strRef>
          </c:cat>
          <c:val>
            <c:numRef>
              <c:f>'Avg. roaming unit'!$P$172:$P$178</c:f>
              <c:numCache>
                <c:formatCode>#,##0.00</c:formatCode>
                <c:ptCount val="7"/>
                <c:pt idx="0">
                  <c:v>0</c:v>
                </c:pt>
                <c:pt idx="1">
                  <c:v>0</c:v>
                </c:pt>
                <c:pt idx="2">
                  <c:v>0</c:v>
                </c:pt>
                <c:pt idx="3">
                  <c:v>3.6473696966830807E-3</c:v>
                </c:pt>
                <c:pt idx="4">
                  <c:v>0</c:v>
                </c:pt>
                <c:pt idx="5">
                  <c:v>0</c:v>
                </c:pt>
              </c:numCache>
            </c:numRef>
          </c:val>
          <c:extLst>
            <c:ext xmlns:c16="http://schemas.microsoft.com/office/drawing/2014/chart" uri="{C3380CC4-5D6E-409C-BE32-E72D297353CC}">
              <c16:uniqueId val="{00000000-C3EE-49BE-A9F2-0A42E90DCFEF}"/>
            </c:ext>
          </c:extLst>
        </c:ser>
        <c:ser>
          <c:idx val="13"/>
          <c:order val="13"/>
          <c:tx>
            <c:strRef>
              <c:f>'Avg. roaming unit'!$Q$171</c:f>
              <c:strCache>
                <c:ptCount val="1"/>
                <c:pt idx="0">
                  <c:v>Q3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unit'!$A$172:$A$178</c:f>
              <c:strCache>
                <c:ptCount val="6"/>
                <c:pt idx="0">
                  <c:v>Albania</c:v>
                </c:pt>
                <c:pt idx="1">
                  <c:v>Bosnia</c:v>
                </c:pt>
                <c:pt idx="2">
                  <c:v>Kosovo*</c:v>
                </c:pt>
                <c:pt idx="3">
                  <c:v>Montenegro</c:v>
                </c:pt>
                <c:pt idx="4">
                  <c:v>North Macedonia</c:v>
                </c:pt>
                <c:pt idx="5">
                  <c:v>Serbia</c:v>
                </c:pt>
              </c:strCache>
            </c:strRef>
          </c:cat>
          <c:val>
            <c:numRef>
              <c:f>'Avg. roaming unit'!$Q$172:$Q$178</c:f>
              <c:numCache>
                <c:formatCode>#,##0.00</c:formatCode>
                <c:ptCount val="7"/>
                <c:pt idx="0">
                  <c:v>0</c:v>
                </c:pt>
                <c:pt idx="1">
                  <c:v>0</c:v>
                </c:pt>
                <c:pt idx="2">
                  <c:v>0</c:v>
                </c:pt>
                <c:pt idx="3">
                  <c:v>3.4702271835982744E-3</c:v>
                </c:pt>
                <c:pt idx="4">
                  <c:v>0</c:v>
                </c:pt>
                <c:pt idx="5">
                  <c:v>0</c:v>
                </c:pt>
              </c:numCache>
            </c:numRef>
          </c:val>
          <c:extLst>
            <c:ext xmlns:c16="http://schemas.microsoft.com/office/drawing/2014/chart" uri="{C3380CC4-5D6E-409C-BE32-E72D297353CC}">
              <c16:uniqueId val="{00000001-C3EE-49BE-A9F2-0A42E90DCFEF}"/>
            </c:ext>
          </c:extLst>
        </c:ser>
        <c:dLbls>
          <c:dLblPos val="outEnd"/>
          <c:showLegendKey val="0"/>
          <c:showVal val="1"/>
          <c:showCatName val="0"/>
          <c:showSerName val="0"/>
          <c:showPercent val="0"/>
          <c:showBubbleSize val="0"/>
        </c:dLbls>
        <c:gapWidth val="219"/>
        <c:overlap val="-27"/>
        <c:axId val="815028456"/>
        <c:axId val="815032720"/>
        <c:extLst/>
      </c:barChart>
      <c:catAx>
        <c:axId val="815028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5032720"/>
        <c:crosses val="autoZero"/>
        <c:auto val="1"/>
        <c:lblAlgn val="ctr"/>
        <c:lblOffset val="100"/>
        <c:noMultiLvlLbl val="0"/>
      </c:catAx>
      <c:valAx>
        <c:axId val="8150327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5028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7b Average number of roaming minutes (calls made, WB RLAH+ and WB RLAH) / subscriber (WB RLAH+ </a:t>
            </a:r>
            <a:r>
              <a:rPr lang="de-DE" sz="1400" b="0" i="0" u="none" strike="noStrike" baseline="0">
                <a:effectLst/>
              </a:rPr>
              <a:t>and WB RLAH</a:t>
            </a:r>
            <a:r>
              <a:rPr lang="de-DE"/>
              <a:t>) /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roaming unit'!$V$21</c:f>
              <c:strCache>
                <c:ptCount val="1"/>
                <c:pt idx="0">
                  <c:v> </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unit'!$U$22:$U$27</c:f>
              <c:strCache>
                <c:ptCount val="6"/>
                <c:pt idx="0">
                  <c:v>Albania</c:v>
                </c:pt>
                <c:pt idx="1">
                  <c:v>Bosnia</c:v>
                </c:pt>
                <c:pt idx="2">
                  <c:v>Kosovo*</c:v>
                </c:pt>
                <c:pt idx="3">
                  <c:v>Montenegro</c:v>
                </c:pt>
                <c:pt idx="4">
                  <c:v>North Macedonia</c:v>
                </c:pt>
                <c:pt idx="5">
                  <c:v>Serbia</c:v>
                </c:pt>
              </c:strCache>
            </c:strRef>
          </c:cat>
          <c:val>
            <c:numRef>
              <c:f>'Avg. roaming unit'!$V$22:$V$27</c:f>
              <c:numCache>
                <c:formatCode>#,##0.0000</c:formatCode>
                <c:ptCount val="6"/>
              </c:numCache>
            </c:numRef>
          </c:val>
          <c:extLst xmlns:c15="http://schemas.microsoft.com/office/drawing/2012/chart">
            <c:ext xmlns:c16="http://schemas.microsoft.com/office/drawing/2014/chart" uri="{C3380CC4-5D6E-409C-BE32-E72D297353CC}">
              <c16:uniqueId val="{00000000-0A2F-46D7-810A-0FD29A660B43}"/>
            </c:ext>
          </c:extLst>
        </c:ser>
        <c:ser>
          <c:idx val="1"/>
          <c:order val="1"/>
          <c:tx>
            <c:strRef>
              <c:f>'Avg. roaming unit'!$W$21</c:f>
              <c:strCache>
                <c:ptCount val="1"/>
                <c:pt idx="0">
                  <c:v>  </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unit'!$U$22:$U$27</c:f>
              <c:strCache>
                <c:ptCount val="6"/>
                <c:pt idx="0">
                  <c:v>Albania</c:v>
                </c:pt>
                <c:pt idx="1">
                  <c:v>Bosnia</c:v>
                </c:pt>
                <c:pt idx="2">
                  <c:v>Kosovo*</c:v>
                </c:pt>
                <c:pt idx="3">
                  <c:v>Montenegro</c:v>
                </c:pt>
                <c:pt idx="4">
                  <c:v>North Macedonia</c:v>
                </c:pt>
                <c:pt idx="5">
                  <c:v>Serbia</c:v>
                </c:pt>
              </c:strCache>
            </c:strRef>
          </c:cat>
          <c:val>
            <c:numRef>
              <c:f>'Avg. roaming unit'!$W$22:$W$27</c:f>
              <c:numCache>
                <c:formatCode>#,##0.0000</c:formatCode>
                <c:ptCount val="6"/>
              </c:numCache>
            </c:numRef>
          </c:val>
          <c:extLst>
            <c:ext xmlns:c16="http://schemas.microsoft.com/office/drawing/2014/chart" uri="{C3380CC4-5D6E-409C-BE32-E72D297353CC}">
              <c16:uniqueId val="{00000001-0A2F-46D7-810A-0FD29A660B43}"/>
            </c:ext>
          </c:extLst>
        </c:ser>
        <c:ser>
          <c:idx val="2"/>
          <c:order val="2"/>
          <c:tx>
            <c:strRef>
              <c:f>'Avg. roaming unit'!$X$21</c:f>
              <c:strCache>
                <c:ptCount val="1"/>
                <c:pt idx="0">
                  <c:v>Q2 2019</c:v>
                </c:pt>
              </c:strCache>
            </c:strRef>
          </c:tx>
          <c:spPr>
            <a:solidFill>
              <a:schemeClr val="accent3"/>
            </a:solidFill>
            <a:ln>
              <a:noFill/>
            </a:ln>
            <a:effectLst/>
          </c:spPr>
          <c:invertIfNegative val="0"/>
          <c:dLbls>
            <c:delete val="1"/>
          </c:dLbls>
          <c:cat>
            <c:strRef>
              <c:f>'Avg. roaming unit'!$U$22:$U$27</c:f>
              <c:strCache>
                <c:ptCount val="6"/>
                <c:pt idx="0">
                  <c:v>Albania</c:v>
                </c:pt>
                <c:pt idx="1">
                  <c:v>Bosnia</c:v>
                </c:pt>
                <c:pt idx="2">
                  <c:v>Kosovo*</c:v>
                </c:pt>
                <c:pt idx="3">
                  <c:v>Montenegro</c:v>
                </c:pt>
                <c:pt idx="4">
                  <c:v>North Macedonia</c:v>
                </c:pt>
                <c:pt idx="5">
                  <c:v>Serbia</c:v>
                </c:pt>
              </c:strCache>
            </c:strRef>
          </c:cat>
          <c:val>
            <c:numRef>
              <c:f>'Avg. roaming unit'!$X$22:$X$27</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0A2F-46D7-810A-0FD29A660B43}"/>
            </c:ext>
          </c:extLst>
        </c:ser>
        <c:ser>
          <c:idx val="3"/>
          <c:order val="3"/>
          <c:tx>
            <c:strRef>
              <c:f>'Avg. roaming unit'!$Y$21</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unit'!$U$22:$U$27</c:f>
              <c:strCache>
                <c:ptCount val="6"/>
                <c:pt idx="0">
                  <c:v>Albania</c:v>
                </c:pt>
                <c:pt idx="1">
                  <c:v>Bosnia</c:v>
                </c:pt>
                <c:pt idx="2">
                  <c:v>Kosovo*</c:v>
                </c:pt>
                <c:pt idx="3">
                  <c:v>Montenegro</c:v>
                </c:pt>
                <c:pt idx="4">
                  <c:v>North Macedonia</c:v>
                </c:pt>
                <c:pt idx="5">
                  <c:v>Serbia</c:v>
                </c:pt>
              </c:strCache>
            </c:strRef>
          </c:cat>
          <c:val>
            <c:numRef>
              <c:f>'Avg. roaming unit'!$Y$22:$Y$27</c:f>
              <c:numCache>
                <c:formatCode>0.00</c:formatCode>
                <c:ptCount val="6"/>
                <c:pt idx="0">
                  <c:v>0.33368340463024732</c:v>
                </c:pt>
                <c:pt idx="1">
                  <c:v>2.1026496992802861</c:v>
                </c:pt>
                <c:pt idx="2">
                  <c:v>0.20302230145143921</c:v>
                </c:pt>
                <c:pt idx="3">
                  <c:v>36.089638620984367</c:v>
                </c:pt>
                <c:pt idx="4">
                  <c:v>0.52322136414450482</c:v>
                </c:pt>
                <c:pt idx="5">
                  <c:v>1.2280520776907891</c:v>
                </c:pt>
              </c:numCache>
            </c:numRef>
          </c:val>
          <c:extLst>
            <c:ext xmlns:c16="http://schemas.microsoft.com/office/drawing/2014/chart" uri="{C3380CC4-5D6E-409C-BE32-E72D297353CC}">
              <c16:uniqueId val="{00000003-0A2F-46D7-810A-0FD29A660B43}"/>
            </c:ext>
          </c:extLst>
        </c:ser>
        <c:ser>
          <c:idx val="4"/>
          <c:order val="4"/>
          <c:tx>
            <c:strRef>
              <c:f>'Avg. roaming unit'!$Z$21</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unit'!$U$22:$U$27</c:f>
              <c:strCache>
                <c:ptCount val="6"/>
                <c:pt idx="0">
                  <c:v>Albania</c:v>
                </c:pt>
                <c:pt idx="1">
                  <c:v>Bosnia</c:v>
                </c:pt>
                <c:pt idx="2">
                  <c:v>Kosovo*</c:v>
                </c:pt>
                <c:pt idx="3">
                  <c:v>Montenegro</c:v>
                </c:pt>
                <c:pt idx="4">
                  <c:v>North Macedonia</c:v>
                </c:pt>
                <c:pt idx="5">
                  <c:v>Serbia</c:v>
                </c:pt>
              </c:strCache>
            </c:strRef>
          </c:cat>
          <c:val>
            <c:numRef>
              <c:f>'Avg. roaming unit'!$Z$22:$Z$27</c:f>
              <c:numCache>
                <c:formatCode>0.00</c:formatCode>
                <c:ptCount val="6"/>
                <c:pt idx="0">
                  <c:v>0.67013096137046757</c:v>
                </c:pt>
                <c:pt idx="1">
                  <c:v>2.2791883331357239</c:v>
                </c:pt>
                <c:pt idx="2">
                  <c:v>0.12814415691687397</c:v>
                </c:pt>
                <c:pt idx="3">
                  <c:v>85.011939995825273</c:v>
                </c:pt>
                <c:pt idx="4">
                  <c:v>0.744379309921542</c:v>
                </c:pt>
                <c:pt idx="5">
                  <c:v>0.84423022644261803</c:v>
                </c:pt>
              </c:numCache>
            </c:numRef>
          </c:val>
          <c:extLst>
            <c:ext xmlns:c16="http://schemas.microsoft.com/office/drawing/2014/chart" uri="{C3380CC4-5D6E-409C-BE32-E72D297353CC}">
              <c16:uniqueId val="{00000004-0A2F-46D7-810A-0FD29A660B43}"/>
            </c:ext>
          </c:extLst>
        </c:ser>
        <c:ser>
          <c:idx val="5"/>
          <c:order val="5"/>
          <c:tx>
            <c:strRef>
              <c:f>'Avg. roaming unit'!$AA$21</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unit'!$U$22:$U$27</c:f>
              <c:strCache>
                <c:ptCount val="6"/>
                <c:pt idx="0">
                  <c:v>Albania</c:v>
                </c:pt>
                <c:pt idx="1">
                  <c:v>Bosnia</c:v>
                </c:pt>
                <c:pt idx="2">
                  <c:v>Kosovo*</c:v>
                </c:pt>
                <c:pt idx="3">
                  <c:v>Montenegro</c:v>
                </c:pt>
                <c:pt idx="4">
                  <c:v>North Macedonia</c:v>
                </c:pt>
                <c:pt idx="5">
                  <c:v>Serbia</c:v>
                </c:pt>
              </c:strCache>
            </c:strRef>
          </c:cat>
          <c:val>
            <c:numRef>
              <c:f>'Avg. roaming unit'!$AA$22:$AA$27</c:f>
              <c:numCache>
                <c:formatCode>0.00</c:formatCode>
                <c:ptCount val="6"/>
                <c:pt idx="0">
                  <c:v>0.5285802341518695</c:v>
                </c:pt>
                <c:pt idx="1">
                  <c:v>2.4399567368326518</c:v>
                </c:pt>
                <c:pt idx="2">
                  <c:v>0.10495053422546145</c:v>
                </c:pt>
                <c:pt idx="3">
                  <c:v>98.595770341537118</c:v>
                </c:pt>
                <c:pt idx="4">
                  <c:v>0.77858794168285705</c:v>
                </c:pt>
                <c:pt idx="5">
                  <c:v>1.3379342365089693</c:v>
                </c:pt>
              </c:numCache>
            </c:numRef>
          </c:val>
          <c:extLst>
            <c:ext xmlns:c16="http://schemas.microsoft.com/office/drawing/2014/chart" uri="{C3380CC4-5D6E-409C-BE32-E72D297353CC}">
              <c16:uniqueId val="{00000005-0A2F-46D7-810A-0FD29A660B43}"/>
            </c:ext>
          </c:extLst>
        </c:ser>
        <c:ser>
          <c:idx val="6"/>
          <c:order val="6"/>
          <c:tx>
            <c:strRef>
              <c:f>'Avg. roaming unit'!$AB$21</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unit'!$U$22:$U$27</c:f>
              <c:strCache>
                <c:ptCount val="6"/>
                <c:pt idx="0">
                  <c:v>Albania</c:v>
                </c:pt>
                <c:pt idx="1">
                  <c:v>Bosnia</c:v>
                </c:pt>
                <c:pt idx="2">
                  <c:v>Kosovo*</c:v>
                </c:pt>
                <c:pt idx="3">
                  <c:v>Montenegro</c:v>
                </c:pt>
                <c:pt idx="4">
                  <c:v>North Macedonia</c:v>
                </c:pt>
                <c:pt idx="5">
                  <c:v>Serbia</c:v>
                </c:pt>
              </c:strCache>
            </c:strRef>
          </c:cat>
          <c:val>
            <c:numRef>
              <c:f>'Avg. roaming unit'!$AB$22:$AB$27</c:f>
              <c:numCache>
                <c:formatCode>0.00</c:formatCode>
                <c:ptCount val="6"/>
                <c:pt idx="0">
                  <c:v>0.6275757637488365</c:v>
                </c:pt>
                <c:pt idx="1">
                  <c:v>3.1450656521133951</c:v>
                </c:pt>
                <c:pt idx="2">
                  <c:v>0.17172048354102523</c:v>
                </c:pt>
                <c:pt idx="3">
                  <c:v>225.84345399827711</c:v>
                </c:pt>
                <c:pt idx="4">
                  <c:v>1.0550236654377121</c:v>
                </c:pt>
                <c:pt idx="5">
                  <c:v>1.8019742215632679</c:v>
                </c:pt>
              </c:numCache>
            </c:numRef>
          </c:val>
          <c:extLst>
            <c:ext xmlns:c16="http://schemas.microsoft.com/office/drawing/2014/chart" uri="{C3380CC4-5D6E-409C-BE32-E72D297353CC}">
              <c16:uniqueId val="{00000006-0A2F-46D7-810A-0FD29A660B43}"/>
            </c:ext>
          </c:extLst>
        </c:ser>
        <c:ser>
          <c:idx val="7"/>
          <c:order val="7"/>
          <c:tx>
            <c:strRef>
              <c:f>'Avg. roaming unit'!$AC$21</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unit'!$U$22:$U$27</c:f>
              <c:strCache>
                <c:ptCount val="6"/>
                <c:pt idx="0">
                  <c:v>Albania</c:v>
                </c:pt>
                <c:pt idx="1">
                  <c:v>Bosnia</c:v>
                </c:pt>
                <c:pt idx="2">
                  <c:v>Kosovo*</c:v>
                </c:pt>
                <c:pt idx="3">
                  <c:v>Montenegro</c:v>
                </c:pt>
                <c:pt idx="4">
                  <c:v>North Macedonia</c:v>
                </c:pt>
                <c:pt idx="5">
                  <c:v>Serbia</c:v>
                </c:pt>
              </c:strCache>
            </c:strRef>
          </c:cat>
          <c:val>
            <c:numRef>
              <c:f>'Avg. roaming unit'!$AC$22:$AC$27</c:f>
              <c:numCache>
                <c:formatCode>0.00</c:formatCode>
                <c:ptCount val="6"/>
                <c:pt idx="0">
                  <c:v>0.56508261482295208</c:v>
                </c:pt>
                <c:pt idx="1">
                  <c:v>3.3223343458785979</c:v>
                </c:pt>
                <c:pt idx="2">
                  <c:v>0.3089634984936363</c:v>
                </c:pt>
                <c:pt idx="3">
                  <c:v>151.96759029120685</c:v>
                </c:pt>
                <c:pt idx="4">
                  <c:v>0.6985918100591344</c:v>
                </c:pt>
                <c:pt idx="5">
                  <c:v>1.9022609941907589</c:v>
                </c:pt>
              </c:numCache>
            </c:numRef>
          </c:val>
          <c:extLst>
            <c:ext xmlns:c16="http://schemas.microsoft.com/office/drawing/2014/chart" uri="{C3380CC4-5D6E-409C-BE32-E72D297353CC}">
              <c16:uniqueId val="{00000007-0A2F-46D7-810A-0FD29A660B43}"/>
            </c:ext>
          </c:extLst>
        </c:ser>
        <c:ser>
          <c:idx val="8"/>
          <c:order val="8"/>
          <c:tx>
            <c:strRef>
              <c:f>'Avg. roaming unit'!$AD$21</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unit'!$U$22:$U$27</c:f>
              <c:strCache>
                <c:ptCount val="6"/>
                <c:pt idx="0">
                  <c:v>Albania</c:v>
                </c:pt>
                <c:pt idx="1">
                  <c:v>Bosnia</c:v>
                </c:pt>
                <c:pt idx="2">
                  <c:v>Kosovo*</c:v>
                </c:pt>
                <c:pt idx="3">
                  <c:v>Montenegro</c:v>
                </c:pt>
                <c:pt idx="4">
                  <c:v>North Macedonia</c:v>
                </c:pt>
                <c:pt idx="5">
                  <c:v>Serbia</c:v>
                </c:pt>
              </c:strCache>
            </c:strRef>
          </c:cat>
          <c:val>
            <c:numRef>
              <c:f>'Avg. roaming unit'!$AD$22:$AD$27</c:f>
              <c:numCache>
                <c:formatCode>0.00</c:formatCode>
                <c:ptCount val="6"/>
                <c:pt idx="0">
                  <c:v>0.51514983613514753</c:v>
                </c:pt>
                <c:pt idx="1">
                  <c:v>3.141627942998761</c:v>
                </c:pt>
                <c:pt idx="2">
                  <c:v>0.21689718470533403</c:v>
                </c:pt>
                <c:pt idx="3">
                  <c:v>154.99336011852927</c:v>
                </c:pt>
                <c:pt idx="4">
                  <c:v>0.77592795234877332</c:v>
                </c:pt>
                <c:pt idx="5">
                  <c:v>1.9849584864397514</c:v>
                </c:pt>
              </c:numCache>
            </c:numRef>
          </c:val>
          <c:extLst>
            <c:ext xmlns:c16="http://schemas.microsoft.com/office/drawing/2014/chart" uri="{C3380CC4-5D6E-409C-BE32-E72D297353CC}">
              <c16:uniqueId val="{00000008-0A2F-46D7-810A-0FD29A660B43}"/>
            </c:ext>
          </c:extLst>
        </c:ser>
        <c:ser>
          <c:idx val="9"/>
          <c:order val="9"/>
          <c:tx>
            <c:strRef>
              <c:f>'Avg. roaming unit'!$AE$21</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unit'!$U$22:$U$27</c:f>
              <c:strCache>
                <c:ptCount val="6"/>
                <c:pt idx="0">
                  <c:v>Albania</c:v>
                </c:pt>
                <c:pt idx="1">
                  <c:v>Bosnia</c:v>
                </c:pt>
                <c:pt idx="2">
                  <c:v>Kosovo*</c:v>
                </c:pt>
                <c:pt idx="3">
                  <c:v>Montenegro</c:v>
                </c:pt>
                <c:pt idx="4">
                  <c:v>North Macedonia</c:v>
                </c:pt>
                <c:pt idx="5">
                  <c:v>Serbia</c:v>
                </c:pt>
              </c:strCache>
            </c:strRef>
          </c:cat>
          <c:val>
            <c:numRef>
              <c:f>'Avg. roaming unit'!$AE$22:$AE$27</c:f>
              <c:numCache>
                <c:formatCode>0.00</c:formatCode>
                <c:ptCount val="6"/>
                <c:pt idx="0">
                  <c:v>0.53788400371979184</c:v>
                </c:pt>
                <c:pt idx="1">
                  <c:v>2.5301067082044013</c:v>
                </c:pt>
                <c:pt idx="2">
                  <c:v>0.23047234811031189</c:v>
                </c:pt>
                <c:pt idx="3">
                  <c:v>138.27665780769777</c:v>
                </c:pt>
                <c:pt idx="4">
                  <c:v>1.1583081470627385</c:v>
                </c:pt>
                <c:pt idx="5">
                  <c:v>1.8699274949702007</c:v>
                </c:pt>
              </c:numCache>
            </c:numRef>
          </c:val>
          <c:extLst>
            <c:ext xmlns:c16="http://schemas.microsoft.com/office/drawing/2014/chart" uri="{C3380CC4-5D6E-409C-BE32-E72D297353CC}">
              <c16:uniqueId val="{00000009-0A2F-46D7-810A-0FD29A660B43}"/>
            </c:ext>
          </c:extLst>
        </c:ser>
        <c:ser>
          <c:idx val="10"/>
          <c:order val="10"/>
          <c:tx>
            <c:strRef>
              <c:f>'Avg. roaming unit'!$AF$21</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unit'!$U$22:$U$27</c:f>
              <c:strCache>
                <c:ptCount val="6"/>
                <c:pt idx="0">
                  <c:v>Albania</c:v>
                </c:pt>
                <c:pt idx="1">
                  <c:v>Bosnia</c:v>
                </c:pt>
                <c:pt idx="2">
                  <c:v>Kosovo*</c:v>
                </c:pt>
                <c:pt idx="3">
                  <c:v>Montenegro</c:v>
                </c:pt>
                <c:pt idx="4">
                  <c:v>North Macedonia</c:v>
                </c:pt>
                <c:pt idx="5">
                  <c:v>Serbia</c:v>
                </c:pt>
              </c:strCache>
            </c:strRef>
          </c:cat>
          <c:val>
            <c:numRef>
              <c:f>'Avg. roaming unit'!$AF$22:$AF$27</c:f>
              <c:numCache>
                <c:formatCode>0.00</c:formatCode>
                <c:ptCount val="6"/>
                <c:pt idx="0">
                  <c:v>0.40230455837536455</c:v>
                </c:pt>
                <c:pt idx="1">
                  <c:v>2.2615674833327475</c:v>
                </c:pt>
                <c:pt idx="2">
                  <c:v>0.82171552980180895</c:v>
                </c:pt>
                <c:pt idx="3">
                  <c:v>102.48509703097899</c:v>
                </c:pt>
                <c:pt idx="4">
                  <c:v>1.2997048472880113</c:v>
                </c:pt>
                <c:pt idx="5">
                  <c:v>1.729590164310209</c:v>
                </c:pt>
              </c:numCache>
            </c:numRef>
          </c:val>
          <c:extLst>
            <c:ext xmlns:c16="http://schemas.microsoft.com/office/drawing/2014/chart" uri="{C3380CC4-5D6E-409C-BE32-E72D297353CC}">
              <c16:uniqueId val="{0000000A-0A2F-46D7-810A-0FD29A660B43}"/>
            </c:ext>
          </c:extLst>
        </c:ser>
        <c:ser>
          <c:idx val="11"/>
          <c:order val="11"/>
          <c:tx>
            <c:strRef>
              <c:f>'Avg. roaming unit'!$AG$21</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unit'!$U$22:$U$27</c:f>
              <c:strCache>
                <c:ptCount val="6"/>
                <c:pt idx="0">
                  <c:v>Albania</c:v>
                </c:pt>
                <c:pt idx="1">
                  <c:v>Bosnia</c:v>
                </c:pt>
                <c:pt idx="2">
                  <c:v>Kosovo*</c:v>
                </c:pt>
                <c:pt idx="3">
                  <c:v>Montenegro</c:v>
                </c:pt>
                <c:pt idx="4">
                  <c:v>North Macedonia</c:v>
                </c:pt>
                <c:pt idx="5">
                  <c:v>Serbia</c:v>
                </c:pt>
              </c:strCache>
            </c:strRef>
          </c:cat>
          <c:val>
            <c:numRef>
              <c:f>'Avg. roaming unit'!$AG$22:$AG$27</c:f>
              <c:numCache>
                <c:formatCode>0.00</c:formatCode>
                <c:ptCount val="6"/>
                <c:pt idx="0">
                  <c:v>4.8397924019920531</c:v>
                </c:pt>
                <c:pt idx="1">
                  <c:v>3.8608110151826991</c:v>
                </c:pt>
                <c:pt idx="2">
                  <c:v>1.1218826273891331</c:v>
                </c:pt>
                <c:pt idx="3">
                  <c:v>51.059255123126569</c:v>
                </c:pt>
                <c:pt idx="4">
                  <c:v>3.740914917943265</c:v>
                </c:pt>
                <c:pt idx="5">
                  <c:v>5.8933399342949349</c:v>
                </c:pt>
              </c:numCache>
            </c:numRef>
          </c:val>
          <c:extLst>
            <c:ext xmlns:c16="http://schemas.microsoft.com/office/drawing/2014/chart" uri="{C3380CC4-5D6E-409C-BE32-E72D297353CC}">
              <c16:uniqueId val="{0000000B-0A2F-46D7-810A-0FD29A660B43}"/>
            </c:ext>
          </c:extLst>
        </c:ser>
        <c:ser>
          <c:idx val="12"/>
          <c:order val="12"/>
          <c:tx>
            <c:strRef>
              <c:f>'Avg. roaming unit'!$AH$21</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unit'!$U$22:$U$27</c:f>
              <c:strCache>
                <c:ptCount val="6"/>
                <c:pt idx="0">
                  <c:v>Albania</c:v>
                </c:pt>
                <c:pt idx="1">
                  <c:v>Bosnia</c:v>
                </c:pt>
                <c:pt idx="2">
                  <c:v>Kosovo*</c:v>
                </c:pt>
                <c:pt idx="3">
                  <c:v>Montenegro</c:v>
                </c:pt>
                <c:pt idx="4">
                  <c:v>North Macedonia</c:v>
                </c:pt>
                <c:pt idx="5">
                  <c:v>Serbia</c:v>
                </c:pt>
              </c:strCache>
            </c:strRef>
          </c:cat>
          <c:val>
            <c:numRef>
              <c:f>'Avg. roaming unit'!$AH$22:$AH$27</c:f>
              <c:numCache>
                <c:formatCode>0.00</c:formatCode>
                <c:ptCount val="6"/>
                <c:pt idx="0">
                  <c:v>5.2151724467221596</c:v>
                </c:pt>
                <c:pt idx="1">
                  <c:v>4.1754837373186957</c:v>
                </c:pt>
                <c:pt idx="2">
                  <c:v>0.26771378890985037</c:v>
                </c:pt>
                <c:pt idx="3">
                  <c:v>50.158378398334321</c:v>
                </c:pt>
                <c:pt idx="4">
                  <c:v>3.0597826146056342</c:v>
                </c:pt>
                <c:pt idx="5">
                  <c:v>4.0422061405082745</c:v>
                </c:pt>
              </c:numCache>
            </c:numRef>
          </c:val>
          <c:extLst>
            <c:ext xmlns:c16="http://schemas.microsoft.com/office/drawing/2014/chart" uri="{C3380CC4-5D6E-409C-BE32-E72D297353CC}">
              <c16:uniqueId val="{0000000C-0A2F-46D7-810A-0FD29A660B43}"/>
            </c:ext>
          </c:extLst>
        </c:ser>
        <c:ser>
          <c:idx val="13"/>
          <c:order val="13"/>
          <c:tx>
            <c:strRef>
              <c:f>'Avg. roaming unit'!$AI$21</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unit'!$U$22:$U$27</c:f>
              <c:strCache>
                <c:ptCount val="6"/>
                <c:pt idx="0">
                  <c:v>Albania</c:v>
                </c:pt>
                <c:pt idx="1">
                  <c:v>Bosnia</c:v>
                </c:pt>
                <c:pt idx="2">
                  <c:v>Kosovo*</c:v>
                </c:pt>
                <c:pt idx="3">
                  <c:v>Montenegro</c:v>
                </c:pt>
                <c:pt idx="4">
                  <c:v>North Macedonia</c:v>
                </c:pt>
                <c:pt idx="5">
                  <c:v>Serbia</c:v>
                </c:pt>
              </c:strCache>
            </c:strRef>
          </c:cat>
          <c:val>
            <c:numRef>
              <c:f>'Avg. roaming unit'!$AI$22:$AI$27</c:f>
              <c:numCache>
                <c:formatCode>0.00</c:formatCode>
                <c:ptCount val="6"/>
                <c:pt idx="0">
                  <c:v>4.622215892761834</c:v>
                </c:pt>
                <c:pt idx="1">
                  <c:v>4.3128418753916948</c:v>
                </c:pt>
                <c:pt idx="2">
                  <c:v>0.23283176467727748</c:v>
                </c:pt>
                <c:pt idx="3">
                  <c:v>81.475122238536684</c:v>
                </c:pt>
                <c:pt idx="4">
                  <c:v>3.1389262040818977</c:v>
                </c:pt>
                <c:pt idx="5">
                  <c:v>4.5559263312898439</c:v>
                </c:pt>
              </c:numCache>
            </c:numRef>
          </c:val>
          <c:extLst>
            <c:ext xmlns:c16="http://schemas.microsoft.com/office/drawing/2014/chart" uri="{C3380CC4-5D6E-409C-BE32-E72D297353CC}">
              <c16:uniqueId val="{0000000D-0A2F-46D7-810A-0FD29A660B43}"/>
            </c:ext>
          </c:extLst>
        </c:ser>
        <c:ser>
          <c:idx val="14"/>
          <c:order val="14"/>
          <c:tx>
            <c:strRef>
              <c:f>'Avg. roaming unit'!$AJ$21</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unit'!$U$22:$U$27</c:f>
              <c:strCache>
                <c:ptCount val="6"/>
                <c:pt idx="0">
                  <c:v>Albania</c:v>
                </c:pt>
                <c:pt idx="1">
                  <c:v>Bosnia</c:v>
                </c:pt>
                <c:pt idx="2">
                  <c:v>Kosovo*</c:v>
                </c:pt>
                <c:pt idx="3">
                  <c:v>Montenegro</c:v>
                </c:pt>
                <c:pt idx="4">
                  <c:v>North Macedonia</c:v>
                </c:pt>
                <c:pt idx="5">
                  <c:v>Serbia</c:v>
                </c:pt>
              </c:strCache>
            </c:strRef>
          </c:cat>
          <c:val>
            <c:numRef>
              <c:f>'Avg. roaming unit'!$AJ$22:$AJ$27</c:f>
              <c:numCache>
                <c:formatCode>#,##0.00</c:formatCode>
                <c:ptCount val="6"/>
                <c:pt idx="0">
                  <c:v>5.0717925639937897</c:v>
                </c:pt>
                <c:pt idx="1">
                  <c:v>3.930117243559669</c:v>
                </c:pt>
                <c:pt idx="2">
                  <c:v>0.3599086830175095</c:v>
                </c:pt>
                <c:pt idx="3">
                  <c:v>32.705190319396081</c:v>
                </c:pt>
                <c:pt idx="4">
                  <c:v>2.7770482398688974</c:v>
                </c:pt>
                <c:pt idx="5">
                  <c:v>4.3976809154463643</c:v>
                </c:pt>
              </c:numCache>
            </c:numRef>
          </c:val>
          <c:extLst>
            <c:ext xmlns:c16="http://schemas.microsoft.com/office/drawing/2014/chart" uri="{C3380CC4-5D6E-409C-BE32-E72D297353CC}">
              <c16:uniqueId val="{00000000-693F-4B78-A17C-C099CCA20A64}"/>
            </c:ext>
          </c:extLst>
        </c:ser>
        <c:ser>
          <c:idx val="15"/>
          <c:order val="15"/>
          <c:tx>
            <c:strRef>
              <c:f>'Avg. roaming unit'!$AK$21</c:f>
              <c:strCache>
                <c:ptCount val="1"/>
                <c:pt idx="0">
                  <c:v>Q3 20222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unit'!$U$22:$U$27</c:f>
              <c:strCache>
                <c:ptCount val="6"/>
                <c:pt idx="0">
                  <c:v>Albania</c:v>
                </c:pt>
                <c:pt idx="1">
                  <c:v>Bosnia</c:v>
                </c:pt>
                <c:pt idx="2">
                  <c:v>Kosovo*</c:v>
                </c:pt>
                <c:pt idx="3">
                  <c:v>Montenegro</c:v>
                </c:pt>
                <c:pt idx="4">
                  <c:v>North Macedonia</c:v>
                </c:pt>
                <c:pt idx="5">
                  <c:v>Serbia</c:v>
                </c:pt>
              </c:strCache>
            </c:strRef>
          </c:cat>
          <c:val>
            <c:numRef>
              <c:f>'Avg. roaming unit'!$AK$22:$AK$27</c:f>
              <c:numCache>
                <c:formatCode>#,##0.00</c:formatCode>
                <c:ptCount val="6"/>
                <c:pt idx="0">
                  <c:v>4.1901761814623972</c:v>
                </c:pt>
                <c:pt idx="1">
                  <c:v>3.72559970490004</c:v>
                </c:pt>
                <c:pt idx="2">
                  <c:v>0.38998199264376576</c:v>
                </c:pt>
                <c:pt idx="3">
                  <c:v>23.541328214380897</c:v>
                </c:pt>
                <c:pt idx="4">
                  <c:v>3.0613927437778248</c:v>
                </c:pt>
                <c:pt idx="5">
                  <c:v>6.2499085874852227</c:v>
                </c:pt>
              </c:numCache>
            </c:numRef>
          </c:val>
          <c:extLst>
            <c:ext xmlns:c16="http://schemas.microsoft.com/office/drawing/2014/chart" uri="{C3380CC4-5D6E-409C-BE32-E72D297353CC}">
              <c16:uniqueId val="{00000001-693F-4B78-A17C-C099CCA20A64}"/>
            </c:ext>
          </c:extLst>
        </c:ser>
        <c:dLbls>
          <c:dLblPos val="outEnd"/>
          <c:showLegendKey val="0"/>
          <c:showVal val="1"/>
          <c:showCatName val="0"/>
          <c:showSerName val="0"/>
          <c:showPercent val="0"/>
          <c:showBubbleSize val="0"/>
        </c:dLbls>
        <c:gapWidth val="219"/>
        <c:overlap val="-27"/>
        <c:axId val="813187952"/>
        <c:axId val="813191232"/>
        <c:extLst/>
      </c:barChart>
      <c:catAx>
        <c:axId val="81318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191232"/>
        <c:crosses val="autoZero"/>
        <c:auto val="1"/>
        <c:lblAlgn val="ctr"/>
        <c:lblOffset val="100"/>
        <c:noMultiLvlLbl val="0"/>
      </c:catAx>
      <c:valAx>
        <c:axId val="813191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187952"/>
        <c:crosses val="autoZero"/>
        <c:crossBetween val="between"/>
      </c:valAx>
      <c:spPr>
        <a:noFill/>
        <a:ln>
          <a:noFill/>
        </a:ln>
        <a:effectLst/>
      </c:spPr>
    </c:plotArea>
    <c:legend>
      <c:legendPos val="b"/>
      <c:legendEntry>
        <c:idx val="0"/>
        <c:delete val="1"/>
      </c:legendEntry>
      <c:legendEntry>
        <c:idx val="1"/>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de-DE"/>
              <a:t>Fg. 10B Average number of roaming minutes (calls received, WB RLAH+ and RLAH) / subscriber (WB RLAH+ and RLAH) / month</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roaming unit'!$V$71</c:f>
              <c:strCache>
                <c:ptCount val="1"/>
                <c:pt idx="0">
                  <c:v> </c:v>
                </c:pt>
              </c:strCache>
            </c:strRef>
          </c:tx>
          <c:spPr>
            <a:solidFill>
              <a:schemeClr val="accent1"/>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unit'!$U$72:$U$77</c:f>
              <c:strCache>
                <c:ptCount val="6"/>
                <c:pt idx="0">
                  <c:v>Albania</c:v>
                </c:pt>
                <c:pt idx="1">
                  <c:v>Bosnia</c:v>
                </c:pt>
                <c:pt idx="2">
                  <c:v>Kosovo*</c:v>
                </c:pt>
                <c:pt idx="3">
                  <c:v>Montenegro</c:v>
                </c:pt>
                <c:pt idx="4">
                  <c:v>North Macedonia</c:v>
                </c:pt>
                <c:pt idx="5">
                  <c:v>Serbia</c:v>
                </c:pt>
              </c:strCache>
            </c:strRef>
          </c:cat>
          <c:val>
            <c:numRef>
              <c:f>'Avg. roaming unit'!$V$72:$V$77</c:f>
              <c:numCache>
                <c:formatCode>#,##0.00</c:formatCode>
                <c:ptCount val="6"/>
              </c:numCache>
            </c:numRef>
          </c:val>
          <c:extLst xmlns:c15="http://schemas.microsoft.com/office/drawing/2012/chart">
            <c:ext xmlns:c16="http://schemas.microsoft.com/office/drawing/2014/chart" uri="{C3380CC4-5D6E-409C-BE32-E72D297353CC}">
              <c16:uniqueId val="{00000000-27D1-43A8-843B-3A668651D8CB}"/>
            </c:ext>
          </c:extLst>
        </c:ser>
        <c:ser>
          <c:idx val="1"/>
          <c:order val="1"/>
          <c:tx>
            <c:strRef>
              <c:f>'Avg. roaming unit'!$W$71</c:f>
              <c:strCache>
                <c:ptCount val="1"/>
                <c:pt idx="0">
                  <c:v>  </c:v>
                </c:pt>
              </c:strCache>
            </c:strRef>
          </c:tx>
          <c:spPr>
            <a:solidFill>
              <a:schemeClr val="accent2"/>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unit'!$U$72:$U$77</c:f>
              <c:strCache>
                <c:ptCount val="6"/>
                <c:pt idx="0">
                  <c:v>Albania</c:v>
                </c:pt>
                <c:pt idx="1">
                  <c:v>Bosnia</c:v>
                </c:pt>
                <c:pt idx="2">
                  <c:v>Kosovo*</c:v>
                </c:pt>
                <c:pt idx="3">
                  <c:v>Montenegro</c:v>
                </c:pt>
                <c:pt idx="4">
                  <c:v>North Macedonia</c:v>
                </c:pt>
                <c:pt idx="5">
                  <c:v>Serbia</c:v>
                </c:pt>
              </c:strCache>
            </c:strRef>
          </c:cat>
          <c:val>
            <c:numRef>
              <c:f>'Avg. roaming unit'!$W$72:$W$77</c:f>
              <c:numCache>
                <c:formatCode>#,##0.00</c:formatCode>
                <c:ptCount val="6"/>
              </c:numCache>
            </c:numRef>
          </c:val>
          <c:extLst>
            <c:ext xmlns:c16="http://schemas.microsoft.com/office/drawing/2014/chart" uri="{C3380CC4-5D6E-409C-BE32-E72D297353CC}">
              <c16:uniqueId val="{00000001-27D1-43A8-843B-3A668651D8CB}"/>
            </c:ext>
          </c:extLst>
        </c:ser>
        <c:ser>
          <c:idx val="2"/>
          <c:order val="2"/>
          <c:tx>
            <c:strRef>
              <c:f>'Avg. roaming unit'!$X$71</c:f>
              <c:strCache>
                <c:ptCount val="1"/>
                <c:pt idx="0">
                  <c:v>Q2 2019</c:v>
                </c:pt>
              </c:strCache>
            </c:strRef>
          </c:tx>
          <c:spPr>
            <a:solidFill>
              <a:schemeClr val="accent3"/>
            </a:solidFill>
            <a:ln>
              <a:noFill/>
            </a:ln>
            <a:effectLst/>
          </c:spPr>
          <c:invertIfNegative val="0"/>
          <c:dLbls>
            <c:delete val="1"/>
          </c:dLbls>
          <c:cat>
            <c:strRef>
              <c:f>'Avg. roaming unit'!$U$72:$U$77</c:f>
              <c:strCache>
                <c:ptCount val="6"/>
                <c:pt idx="0">
                  <c:v>Albania</c:v>
                </c:pt>
                <c:pt idx="1">
                  <c:v>Bosnia</c:v>
                </c:pt>
                <c:pt idx="2">
                  <c:v>Kosovo*</c:v>
                </c:pt>
                <c:pt idx="3">
                  <c:v>Montenegro</c:v>
                </c:pt>
                <c:pt idx="4">
                  <c:v>North Macedonia</c:v>
                </c:pt>
                <c:pt idx="5">
                  <c:v>Serbia</c:v>
                </c:pt>
              </c:strCache>
            </c:strRef>
          </c:cat>
          <c:val>
            <c:numRef>
              <c:f>'Avg. roaming unit'!$X$72:$X$77</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27D1-43A8-843B-3A668651D8CB}"/>
            </c:ext>
          </c:extLst>
        </c:ser>
        <c:ser>
          <c:idx val="3"/>
          <c:order val="3"/>
          <c:tx>
            <c:strRef>
              <c:f>'Avg. roaming unit'!$Y$71</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unit'!$U$72:$U$77</c:f>
              <c:strCache>
                <c:ptCount val="6"/>
                <c:pt idx="0">
                  <c:v>Albania</c:v>
                </c:pt>
                <c:pt idx="1">
                  <c:v>Bosnia</c:v>
                </c:pt>
                <c:pt idx="2">
                  <c:v>Kosovo*</c:v>
                </c:pt>
                <c:pt idx="3">
                  <c:v>Montenegro</c:v>
                </c:pt>
                <c:pt idx="4">
                  <c:v>North Macedonia</c:v>
                </c:pt>
                <c:pt idx="5">
                  <c:v>Serbia</c:v>
                </c:pt>
              </c:strCache>
            </c:strRef>
          </c:cat>
          <c:val>
            <c:numRef>
              <c:f>'Avg. roaming unit'!$Y$72:$Y$77</c:f>
              <c:numCache>
                <c:formatCode>#,##0.00</c:formatCode>
                <c:ptCount val="6"/>
                <c:pt idx="0">
                  <c:v>0.85883832447806163</c:v>
                </c:pt>
                <c:pt idx="1">
                  <c:v>2.2539540238562585</c:v>
                </c:pt>
                <c:pt idx="2">
                  <c:v>0.31849747081461649</c:v>
                </c:pt>
                <c:pt idx="3">
                  <c:v>13.851642465740893</c:v>
                </c:pt>
                <c:pt idx="4">
                  <c:v>0.73692651020106659</c:v>
                </c:pt>
                <c:pt idx="5">
                  <c:v>1.1930213862557115</c:v>
                </c:pt>
              </c:numCache>
            </c:numRef>
          </c:val>
          <c:extLst>
            <c:ext xmlns:c16="http://schemas.microsoft.com/office/drawing/2014/chart" uri="{C3380CC4-5D6E-409C-BE32-E72D297353CC}">
              <c16:uniqueId val="{00000003-27D1-43A8-843B-3A668651D8CB}"/>
            </c:ext>
          </c:extLst>
        </c:ser>
        <c:ser>
          <c:idx val="4"/>
          <c:order val="4"/>
          <c:tx>
            <c:strRef>
              <c:f>'Avg. roaming unit'!$Z$71</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unit'!$U$72:$U$77</c:f>
              <c:strCache>
                <c:ptCount val="6"/>
                <c:pt idx="0">
                  <c:v>Albania</c:v>
                </c:pt>
                <c:pt idx="1">
                  <c:v>Bosnia</c:v>
                </c:pt>
                <c:pt idx="2">
                  <c:v>Kosovo*</c:v>
                </c:pt>
                <c:pt idx="3">
                  <c:v>Montenegro</c:v>
                </c:pt>
                <c:pt idx="4">
                  <c:v>North Macedonia</c:v>
                </c:pt>
                <c:pt idx="5">
                  <c:v>Serbia</c:v>
                </c:pt>
              </c:strCache>
            </c:strRef>
          </c:cat>
          <c:val>
            <c:numRef>
              <c:f>'Avg. roaming unit'!$Z$72:$Z$77</c:f>
              <c:numCache>
                <c:formatCode>#,##0.00</c:formatCode>
                <c:ptCount val="6"/>
                <c:pt idx="0">
                  <c:v>1.3011131839875234</c:v>
                </c:pt>
                <c:pt idx="1">
                  <c:v>2.6438258326417001</c:v>
                </c:pt>
                <c:pt idx="2">
                  <c:v>0.24084144711122721</c:v>
                </c:pt>
                <c:pt idx="3">
                  <c:v>31.830358869290027</c:v>
                </c:pt>
                <c:pt idx="4">
                  <c:v>1.0502297271394159</c:v>
                </c:pt>
                <c:pt idx="5">
                  <c:v>1.0726145929687187</c:v>
                </c:pt>
              </c:numCache>
            </c:numRef>
          </c:val>
          <c:extLst>
            <c:ext xmlns:c16="http://schemas.microsoft.com/office/drawing/2014/chart" uri="{C3380CC4-5D6E-409C-BE32-E72D297353CC}">
              <c16:uniqueId val="{00000004-27D1-43A8-843B-3A668651D8CB}"/>
            </c:ext>
          </c:extLst>
        </c:ser>
        <c:ser>
          <c:idx val="5"/>
          <c:order val="5"/>
          <c:tx>
            <c:strRef>
              <c:f>'Avg. roaming unit'!$AA$71</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unit'!$U$72:$U$77</c:f>
              <c:strCache>
                <c:ptCount val="6"/>
                <c:pt idx="0">
                  <c:v>Albania</c:v>
                </c:pt>
                <c:pt idx="1">
                  <c:v>Bosnia</c:v>
                </c:pt>
                <c:pt idx="2">
                  <c:v>Kosovo*</c:v>
                </c:pt>
                <c:pt idx="3">
                  <c:v>Montenegro</c:v>
                </c:pt>
                <c:pt idx="4">
                  <c:v>North Macedonia</c:v>
                </c:pt>
                <c:pt idx="5">
                  <c:v>Serbia</c:v>
                </c:pt>
              </c:strCache>
            </c:strRef>
          </c:cat>
          <c:val>
            <c:numRef>
              <c:f>'Avg. roaming unit'!$AA$72:$AA$77</c:f>
              <c:numCache>
                <c:formatCode>#,##0.00</c:formatCode>
                <c:ptCount val="6"/>
                <c:pt idx="0">
                  <c:v>0.86935798385388319</c:v>
                </c:pt>
                <c:pt idx="1">
                  <c:v>2.7929615356081641</c:v>
                </c:pt>
                <c:pt idx="2">
                  <c:v>0.20958032940295712</c:v>
                </c:pt>
                <c:pt idx="3">
                  <c:v>35.275357621633816</c:v>
                </c:pt>
                <c:pt idx="4">
                  <c:v>1.0859010040699848</c:v>
                </c:pt>
                <c:pt idx="5">
                  <c:v>1.8451427321301817</c:v>
                </c:pt>
              </c:numCache>
            </c:numRef>
          </c:val>
          <c:extLst>
            <c:ext xmlns:c16="http://schemas.microsoft.com/office/drawing/2014/chart" uri="{C3380CC4-5D6E-409C-BE32-E72D297353CC}">
              <c16:uniqueId val="{00000005-27D1-43A8-843B-3A668651D8CB}"/>
            </c:ext>
          </c:extLst>
        </c:ser>
        <c:ser>
          <c:idx val="6"/>
          <c:order val="6"/>
          <c:tx>
            <c:strRef>
              <c:f>'Avg. roaming unit'!$AB$71</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unit'!$U$72:$U$77</c:f>
              <c:strCache>
                <c:ptCount val="6"/>
                <c:pt idx="0">
                  <c:v>Albania</c:v>
                </c:pt>
                <c:pt idx="1">
                  <c:v>Bosnia</c:v>
                </c:pt>
                <c:pt idx="2">
                  <c:v>Kosovo*</c:v>
                </c:pt>
                <c:pt idx="3">
                  <c:v>Montenegro</c:v>
                </c:pt>
                <c:pt idx="4">
                  <c:v>North Macedonia</c:v>
                </c:pt>
                <c:pt idx="5">
                  <c:v>Serbia</c:v>
                </c:pt>
              </c:strCache>
            </c:strRef>
          </c:cat>
          <c:val>
            <c:numRef>
              <c:f>'Avg. roaming unit'!$AB$72:$AB$77</c:f>
              <c:numCache>
                <c:formatCode>#,##0.00</c:formatCode>
                <c:ptCount val="6"/>
                <c:pt idx="0">
                  <c:v>1.0070802754654002</c:v>
                </c:pt>
                <c:pt idx="1">
                  <c:v>3.6859772034828873</c:v>
                </c:pt>
                <c:pt idx="2">
                  <c:v>0.21848579517153979</c:v>
                </c:pt>
                <c:pt idx="3">
                  <c:v>69.603771851653818</c:v>
                </c:pt>
                <c:pt idx="4">
                  <c:v>1.5126026965342048</c:v>
                </c:pt>
                <c:pt idx="5">
                  <c:v>2.7770069020415633</c:v>
                </c:pt>
              </c:numCache>
            </c:numRef>
          </c:val>
          <c:extLst>
            <c:ext xmlns:c16="http://schemas.microsoft.com/office/drawing/2014/chart" uri="{C3380CC4-5D6E-409C-BE32-E72D297353CC}">
              <c16:uniqueId val="{00000006-27D1-43A8-843B-3A668651D8CB}"/>
            </c:ext>
          </c:extLst>
        </c:ser>
        <c:ser>
          <c:idx val="7"/>
          <c:order val="7"/>
          <c:tx>
            <c:strRef>
              <c:f>'Avg. roaming unit'!$AC$71</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unit'!$U$72:$U$77</c:f>
              <c:strCache>
                <c:ptCount val="6"/>
                <c:pt idx="0">
                  <c:v>Albania</c:v>
                </c:pt>
                <c:pt idx="1">
                  <c:v>Bosnia</c:v>
                </c:pt>
                <c:pt idx="2">
                  <c:v>Kosovo*</c:v>
                </c:pt>
                <c:pt idx="3">
                  <c:v>Montenegro</c:v>
                </c:pt>
                <c:pt idx="4">
                  <c:v>North Macedonia</c:v>
                </c:pt>
                <c:pt idx="5">
                  <c:v>Serbia</c:v>
                </c:pt>
              </c:strCache>
            </c:strRef>
          </c:cat>
          <c:val>
            <c:numRef>
              <c:f>'Avg. roaming unit'!$AC$72:$AC$77</c:f>
              <c:numCache>
                <c:formatCode>#,##0.00</c:formatCode>
                <c:ptCount val="6"/>
                <c:pt idx="0">
                  <c:v>0.91610486885567533</c:v>
                </c:pt>
                <c:pt idx="1">
                  <c:v>3.1163603288197841</c:v>
                </c:pt>
                <c:pt idx="2">
                  <c:v>0.50724229360836304</c:v>
                </c:pt>
                <c:pt idx="3">
                  <c:v>50.401674158466847</c:v>
                </c:pt>
                <c:pt idx="4">
                  <c:v>0.95643201771438535</c:v>
                </c:pt>
                <c:pt idx="5">
                  <c:v>2.2428535120164699</c:v>
                </c:pt>
              </c:numCache>
            </c:numRef>
          </c:val>
          <c:extLst>
            <c:ext xmlns:c16="http://schemas.microsoft.com/office/drawing/2014/chart" uri="{C3380CC4-5D6E-409C-BE32-E72D297353CC}">
              <c16:uniqueId val="{00000007-27D1-43A8-843B-3A668651D8CB}"/>
            </c:ext>
          </c:extLst>
        </c:ser>
        <c:ser>
          <c:idx val="8"/>
          <c:order val="8"/>
          <c:tx>
            <c:strRef>
              <c:f>'Avg. roaming unit'!$AD$71</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unit'!$U$72:$U$77</c:f>
              <c:strCache>
                <c:ptCount val="6"/>
                <c:pt idx="0">
                  <c:v>Albania</c:v>
                </c:pt>
                <c:pt idx="1">
                  <c:v>Bosnia</c:v>
                </c:pt>
                <c:pt idx="2">
                  <c:v>Kosovo*</c:v>
                </c:pt>
                <c:pt idx="3">
                  <c:v>Montenegro</c:v>
                </c:pt>
                <c:pt idx="4">
                  <c:v>North Macedonia</c:v>
                </c:pt>
                <c:pt idx="5">
                  <c:v>Serbia</c:v>
                </c:pt>
              </c:strCache>
            </c:strRef>
          </c:cat>
          <c:val>
            <c:numRef>
              <c:f>'Avg. roaming unit'!$AD$72:$AD$77</c:f>
              <c:numCache>
                <c:formatCode>#,##0.00</c:formatCode>
                <c:ptCount val="6"/>
                <c:pt idx="0">
                  <c:v>0.7491336513699941</c:v>
                </c:pt>
                <c:pt idx="1">
                  <c:v>3.5792854192482442</c:v>
                </c:pt>
                <c:pt idx="2">
                  <c:v>0.4227022797138078</c:v>
                </c:pt>
                <c:pt idx="3">
                  <c:v>52.54754993954905</c:v>
                </c:pt>
                <c:pt idx="4">
                  <c:v>1.0202430683540156</c:v>
                </c:pt>
                <c:pt idx="5">
                  <c:v>2.7940865250811977</c:v>
                </c:pt>
              </c:numCache>
            </c:numRef>
          </c:val>
          <c:extLst>
            <c:ext xmlns:c16="http://schemas.microsoft.com/office/drawing/2014/chart" uri="{C3380CC4-5D6E-409C-BE32-E72D297353CC}">
              <c16:uniqueId val="{00000008-27D1-43A8-843B-3A668651D8CB}"/>
            </c:ext>
          </c:extLst>
        </c:ser>
        <c:ser>
          <c:idx val="9"/>
          <c:order val="9"/>
          <c:tx>
            <c:strRef>
              <c:f>'Avg. roaming unit'!$AE$71</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unit'!$U$72:$U$77</c:f>
              <c:strCache>
                <c:ptCount val="6"/>
                <c:pt idx="0">
                  <c:v>Albania</c:v>
                </c:pt>
                <c:pt idx="1">
                  <c:v>Bosnia</c:v>
                </c:pt>
                <c:pt idx="2">
                  <c:v>Kosovo*</c:v>
                </c:pt>
                <c:pt idx="3">
                  <c:v>Montenegro</c:v>
                </c:pt>
                <c:pt idx="4">
                  <c:v>North Macedonia</c:v>
                </c:pt>
                <c:pt idx="5">
                  <c:v>Serbia</c:v>
                </c:pt>
              </c:strCache>
            </c:strRef>
          </c:cat>
          <c:val>
            <c:numRef>
              <c:f>'Avg. roaming unit'!$AE$72:$AE$77</c:f>
              <c:numCache>
                <c:formatCode>#,##0.00</c:formatCode>
                <c:ptCount val="6"/>
                <c:pt idx="0">
                  <c:v>0.71101159491960308</c:v>
                </c:pt>
                <c:pt idx="1">
                  <c:v>3.0321428488273274</c:v>
                </c:pt>
                <c:pt idx="2">
                  <c:v>0.39884656824916048</c:v>
                </c:pt>
                <c:pt idx="3">
                  <c:v>50.247760265921727</c:v>
                </c:pt>
                <c:pt idx="4">
                  <c:v>1.1406400249937572</c:v>
                </c:pt>
                <c:pt idx="5">
                  <c:v>2.4354169039213454</c:v>
                </c:pt>
              </c:numCache>
            </c:numRef>
          </c:val>
          <c:extLst>
            <c:ext xmlns:c16="http://schemas.microsoft.com/office/drawing/2014/chart" uri="{C3380CC4-5D6E-409C-BE32-E72D297353CC}">
              <c16:uniqueId val="{00000009-27D1-43A8-843B-3A668651D8CB}"/>
            </c:ext>
          </c:extLst>
        </c:ser>
        <c:ser>
          <c:idx val="10"/>
          <c:order val="10"/>
          <c:tx>
            <c:strRef>
              <c:f>'Avg. roaming unit'!$AF$71</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unit'!$U$72:$U$77</c:f>
              <c:strCache>
                <c:ptCount val="6"/>
                <c:pt idx="0">
                  <c:v>Albania</c:v>
                </c:pt>
                <c:pt idx="1">
                  <c:v>Bosnia</c:v>
                </c:pt>
                <c:pt idx="2">
                  <c:v>Kosovo*</c:v>
                </c:pt>
                <c:pt idx="3">
                  <c:v>Montenegro</c:v>
                </c:pt>
                <c:pt idx="4">
                  <c:v>North Macedonia</c:v>
                </c:pt>
                <c:pt idx="5">
                  <c:v>Serbia</c:v>
                </c:pt>
              </c:strCache>
            </c:strRef>
          </c:cat>
          <c:val>
            <c:numRef>
              <c:f>'Avg. roaming unit'!$AF$72:$AF$77</c:f>
              <c:numCache>
                <c:formatCode>#,##0.00</c:formatCode>
                <c:ptCount val="6"/>
                <c:pt idx="0">
                  <c:v>1.0349357809256472</c:v>
                </c:pt>
                <c:pt idx="1">
                  <c:v>2.6550187925631703</c:v>
                </c:pt>
                <c:pt idx="2">
                  <c:v>1.0057227458677989</c:v>
                </c:pt>
                <c:pt idx="3">
                  <c:v>38.387450687703904</c:v>
                </c:pt>
                <c:pt idx="4">
                  <c:v>1.092436824214398</c:v>
                </c:pt>
                <c:pt idx="5">
                  <c:v>2.0348030248849276</c:v>
                </c:pt>
              </c:numCache>
            </c:numRef>
          </c:val>
          <c:extLst>
            <c:ext xmlns:c16="http://schemas.microsoft.com/office/drawing/2014/chart" uri="{C3380CC4-5D6E-409C-BE32-E72D297353CC}">
              <c16:uniqueId val="{0000000A-27D1-43A8-843B-3A668651D8CB}"/>
            </c:ext>
          </c:extLst>
        </c:ser>
        <c:ser>
          <c:idx val="11"/>
          <c:order val="11"/>
          <c:tx>
            <c:strRef>
              <c:f>'Avg. roaming unit'!$AG$71</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unit'!$U$72:$U$77</c:f>
              <c:strCache>
                <c:ptCount val="6"/>
                <c:pt idx="0">
                  <c:v>Albania</c:v>
                </c:pt>
                <c:pt idx="1">
                  <c:v>Bosnia</c:v>
                </c:pt>
                <c:pt idx="2">
                  <c:v>Kosovo*</c:v>
                </c:pt>
                <c:pt idx="3">
                  <c:v>Montenegro</c:v>
                </c:pt>
                <c:pt idx="4">
                  <c:v>North Macedonia</c:v>
                </c:pt>
                <c:pt idx="5">
                  <c:v>Serbia</c:v>
                </c:pt>
              </c:strCache>
            </c:strRef>
          </c:cat>
          <c:val>
            <c:numRef>
              <c:f>'Avg. roaming unit'!$AG$72:$AG$77</c:f>
              <c:numCache>
                <c:formatCode>#,##0.00</c:formatCode>
                <c:ptCount val="6"/>
                <c:pt idx="0">
                  <c:v>4.3631660146245013</c:v>
                </c:pt>
                <c:pt idx="1">
                  <c:v>3.9018425122869469</c:v>
                </c:pt>
                <c:pt idx="2">
                  <c:v>2.9534626703841389</c:v>
                </c:pt>
                <c:pt idx="3">
                  <c:v>26.009061431643119</c:v>
                </c:pt>
                <c:pt idx="4">
                  <c:v>2.7473503068890572</c:v>
                </c:pt>
                <c:pt idx="5">
                  <c:v>5.3058543517653858</c:v>
                </c:pt>
              </c:numCache>
            </c:numRef>
          </c:val>
          <c:extLst>
            <c:ext xmlns:c16="http://schemas.microsoft.com/office/drawing/2014/chart" uri="{C3380CC4-5D6E-409C-BE32-E72D297353CC}">
              <c16:uniqueId val="{0000000B-27D1-43A8-843B-3A668651D8CB}"/>
            </c:ext>
          </c:extLst>
        </c:ser>
        <c:ser>
          <c:idx val="12"/>
          <c:order val="12"/>
          <c:tx>
            <c:strRef>
              <c:f>'Avg. roaming unit'!$AH$71</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unit'!$U$72:$U$77</c:f>
              <c:strCache>
                <c:ptCount val="6"/>
                <c:pt idx="0">
                  <c:v>Albania</c:v>
                </c:pt>
                <c:pt idx="1">
                  <c:v>Bosnia</c:v>
                </c:pt>
                <c:pt idx="2">
                  <c:v>Kosovo*</c:v>
                </c:pt>
                <c:pt idx="3">
                  <c:v>Montenegro</c:v>
                </c:pt>
                <c:pt idx="4">
                  <c:v>North Macedonia</c:v>
                </c:pt>
                <c:pt idx="5">
                  <c:v>Serbia</c:v>
                </c:pt>
              </c:strCache>
            </c:strRef>
          </c:cat>
          <c:val>
            <c:numRef>
              <c:f>'Avg. roaming unit'!$AH$72:$AH$77</c:f>
              <c:numCache>
                <c:formatCode>#,##0.00</c:formatCode>
                <c:ptCount val="6"/>
                <c:pt idx="0">
                  <c:v>1.5030956056723592</c:v>
                </c:pt>
                <c:pt idx="1">
                  <c:v>4.3889850432933288</c:v>
                </c:pt>
                <c:pt idx="2">
                  <c:v>0.50489805808062316</c:v>
                </c:pt>
                <c:pt idx="3">
                  <c:v>25.902904614541001</c:v>
                </c:pt>
                <c:pt idx="4">
                  <c:v>2.8352534407177079</c:v>
                </c:pt>
                <c:pt idx="5">
                  <c:v>5.7379290764182755</c:v>
                </c:pt>
              </c:numCache>
            </c:numRef>
          </c:val>
          <c:extLst>
            <c:ext xmlns:c16="http://schemas.microsoft.com/office/drawing/2014/chart" uri="{C3380CC4-5D6E-409C-BE32-E72D297353CC}">
              <c16:uniqueId val="{0000000C-27D1-43A8-843B-3A668651D8CB}"/>
            </c:ext>
          </c:extLst>
        </c:ser>
        <c:ser>
          <c:idx val="13"/>
          <c:order val="13"/>
          <c:tx>
            <c:strRef>
              <c:f>'Avg. roaming unit'!$AI$71</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unit'!$U$72:$U$77</c:f>
              <c:strCache>
                <c:ptCount val="6"/>
                <c:pt idx="0">
                  <c:v>Albania</c:v>
                </c:pt>
                <c:pt idx="1">
                  <c:v>Bosnia</c:v>
                </c:pt>
                <c:pt idx="2">
                  <c:v>Kosovo*</c:v>
                </c:pt>
                <c:pt idx="3">
                  <c:v>Montenegro</c:v>
                </c:pt>
                <c:pt idx="4">
                  <c:v>North Macedonia</c:v>
                </c:pt>
                <c:pt idx="5">
                  <c:v>Serbia</c:v>
                </c:pt>
              </c:strCache>
            </c:strRef>
          </c:cat>
          <c:val>
            <c:numRef>
              <c:f>'Avg. roaming unit'!$AI$72:$AI$77</c:f>
              <c:numCache>
                <c:formatCode>#,##0.00</c:formatCode>
                <c:ptCount val="6"/>
                <c:pt idx="0">
                  <c:v>1.3478363509463398</c:v>
                </c:pt>
                <c:pt idx="1">
                  <c:v>4.606652645724032</c:v>
                </c:pt>
                <c:pt idx="2">
                  <c:v>0.45217111383850955</c:v>
                </c:pt>
                <c:pt idx="3">
                  <c:v>43.192756664939253</c:v>
                </c:pt>
                <c:pt idx="4">
                  <c:v>2.8220925353889768</c:v>
                </c:pt>
                <c:pt idx="5">
                  <c:v>6.3851984969996467</c:v>
                </c:pt>
              </c:numCache>
            </c:numRef>
          </c:val>
          <c:extLst>
            <c:ext xmlns:c16="http://schemas.microsoft.com/office/drawing/2014/chart" uri="{C3380CC4-5D6E-409C-BE32-E72D297353CC}">
              <c16:uniqueId val="{0000000D-27D1-43A8-843B-3A668651D8CB}"/>
            </c:ext>
          </c:extLst>
        </c:ser>
        <c:ser>
          <c:idx val="14"/>
          <c:order val="14"/>
          <c:tx>
            <c:strRef>
              <c:f>'Avg. roaming unit'!$AJ$71</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unit'!$U$72:$U$77</c:f>
              <c:strCache>
                <c:ptCount val="6"/>
                <c:pt idx="0">
                  <c:v>Albania</c:v>
                </c:pt>
                <c:pt idx="1">
                  <c:v>Bosnia</c:v>
                </c:pt>
                <c:pt idx="2">
                  <c:v>Kosovo*</c:v>
                </c:pt>
                <c:pt idx="3">
                  <c:v>Montenegro</c:v>
                </c:pt>
                <c:pt idx="4">
                  <c:v>North Macedonia</c:v>
                </c:pt>
                <c:pt idx="5">
                  <c:v>Serbia</c:v>
                </c:pt>
              </c:strCache>
            </c:strRef>
          </c:cat>
          <c:val>
            <c:numRef>
              <c:f>'Avg. roaming unit'!$AJ$72:$AJ$77</c:f>
              <c:numCache>
                <c:formatCode>#,##0.00</c:formatCode>
                <c:ptCount val="6"/>
                <c:pt idx="0">
                  <c:v>0.85481945528853409</c:v>
                </c:pt>
                <c:pt idx="1">
                  <c:v>4.4210536688626414</c:v>
                </c:pt>
                <c:pt idx="2">
                  <c:v>0.90304914779588819</c:v>
                </c:pt>
                <c:pt idx="3">
                  <c:v>18.35189156415213</c:v>
                </c:pt>
                <c:pt idx="4">
                  <c:v>2.7770482398688974</c:v>
                </c:pt>
                <c:pt idx="5">
                  <c:v>5.1890549001368544</c:v>
                </c:pt>
              </c:numCache>
            </c:numRef>
          </c:val>
          <c:extLst>
            <c:ext xmlns:c16="http://schemas.microsoft.com/office/drawing/2014/chart" uri="{C3380CC4-5D6E-409C-BE32-E72D297353CC}">
              <c16:uniqueId val="{00000000-DF22-4E43-B831-E1C79CDF233A}"/>
            </c:ext>
          </c:extLst>
        </c:ser>
        <c:ser>
          <c:idx val="15"/>
          <c:order val="15"/>
          <c:tx>
            <c:strRef>
              <c:f>'Avg. roaming unit'!$AK$71</c:f>
              <c:strCache>
                <c:ptCount val="1"/>
                <c:pt idx="0">
                  <c:v>Q3 20222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unit'!$U$72:$U$77</c:f>
              <c:strCache>
                <c:ptCount val="6"/>
                <c:pt idx="0">
                  <c:v>Albania</c:v>
                </c:pt>
                <c:pt idx="1">
                  <c:v>Bosnia</c:v>
                </c:pt>
                <c:pt idx="2">
                  <c:v>Kosovo*</c:v>
                </c:pt>
                <c:pt idx="3">
                  <c:v>Montenegro</c:v>
                </c:pt>
                <c:pt idx="4">
                  <c:v>North Macedonia</c:v>
                </c:pt>
                <c:pt idx="5">
                  <c:v>Serbia</c:v>
                </c:pt>
              </c:strCache>
            </c:strRef>
          </c:cat>
          <c:val>
            <c:numRef>
              <c:f>'Avg. roaming unit'!$AK$72:$AK$77</c:f>
              <c:numCache>
                <c:formatCode>#,##0.00</c:formatCode>
                <c:ptCount val="6"/>
                <c:pt idx="0">
                  <c:v>0.9266291566403283</c:v>
                </c:pt>
                <c:pt idx="1">
                  <c:v>3.8644101807559523</c:v>
                </c:pt>
                <c:pt idx="2">
                  <c:v>1.086318855629423</c:v>
                </c:pt>
                <c:pt idx="3">
                  <c:v>13.921085701792526</c:v>
                </c:pt>
                <c:pt idx="4">
                  <c:v>3.0613927437778248</c:v>
                </c:pt>
                <c:pt idx="5">
                  <c:v>5.7196678116308526</c:v>
                </c:pt>
              </c:numCache>
            </c:numRef>
          </c:val>
          <c:extLst>
            <c:ext xmlns:c16="http://schemas.microsoft.com/office/drawing/2014/chart" uri="{C3380CC4-5D6E-409C-BE32-E72D297353CC}">
              <c16:uniqueId val="{00000001-DF22-4E43-B831-E1C79CDF233A}"/>
            </c:ext>
          </c:extLst>
        </c:ser>
        <c:dLbls>
          <c:dLblPos val="outEnd"/>
          <c:showLegendKey val="0"/>
          <c:showVal val="1"/>
          <c:showCatName val="0"/>
          <c:showSerName val="0"/>
          <c:showPercent val="0"/>
          <c:showBubbleSize val="0"/>
        </c:dLbls>
        <c:gapWidth val="219"/>
        <c:overlap val="-27"/>
        <c:axId val="688425152"/>
        <c:axId val="688420232"/>
        <c:extLst/>
      </c:barChart>
      <c:catAx>
        <c:axId val="688425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8420232"/>
        <c:crosses val="autoZero"/>
        <c:auto val="1"/>
        <c:lblAlgn val="ctr"/>
        <c:lblOffset val="100"/>
        <c:noMultiLvlLbl val="0"/>
      </c:catAx>
      <c:valAx>
        <c:axId val="688420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8425152"/>
        <c:crosses val="autoZero"/>
        <c:crossBetween val="between"/>
      </c:valAx>
      <c:spPr>
        <a:noFill/>
        <a:ln>
          <a:noFill/>
        </a:ln>
        <a:effectLst/>
      </c:spPr>
    </c:plotArea>
    <c:legend>
      <c:legendPos val="b"/>
      <c:legendEntry>
        <c:idx val="0"/>
        <c:delete val="1"/>
      </c:legendEntry>
      <c:legendEntry>
        <c:idx val="1"/>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baseline="0"/>
              <a:t>Fg.2 Share of roaming-enabled subscribers from total number of subscribers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Subscribers!$C$21</c:f>
              <c:strCache>
                <c:ptCount val="1"/>
                <c:pt idx="0">
                  <c:v>Number of subscribers with roaming enabled</c:v>
                </c:pt>
              </c:strCache>
            </c:strRef>
          </c:tx>
          <c:spPr>
            <a:solidFill>
              <a:schemeClr val="accent1"/>
            </a:solidFill>
            <a:ln>
              <a:noFill/>
            </a:ln>
            <a:effectLst/>
          </c:spPr>
          <c:invertIfNegative val="0"/>
          <c:dLbls>
            <c:dLbl>
              <c:idx val="56"/>
              <c:tx>
                <c:rich>
                  <a:bodyPr/>
                  <a:lstStyle/>
                  <a:p>
                    <a:r>
                      <a:rPr lang="en-150"/>
                      <a:t>-</a:t>
                    </a:r>
                  </a:p>
                </c:rich>
              </c:tx>
              <c:dLblPos val="ct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1948-4EE9-89E4-705E68B1F4E6}"/>
                </c:ext>
              </c:extLst>
            </c:dLbl>
            <c:dLbl>
              <c:idx val="72"/>
              <c:tx>
                <c:rich>
                  <a:bodyPr/>
                  <a:lstStyle/>
                  <a:p>
                    <a:r>
                      <a:rPr lang="en-150"/>
                      <a:t>-</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48-4EE9-89E4-705E68B1F4E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Subscribers!$A$22:$B$117</c15:sqref>
                  </c15:fullRef>
                </c:ext>
              </c:extLst>
              <c:f>(Subscribers!$A$24:$B$37,Subscribers!$A$40:$B$53,Subscribers!$A$56:$B$69,Subscribers!$A$72:$B$117)</c:f>
              <c:multiLvlStrCache>
                <c:ptCount val="88"/>
                <c:lvl>
                  <c:pt idx="0">
                    <c:v>Q2 2019</c:v>
                  </c:pt>
                  <c:pt idx="1">
                    <c:v>Q3 2019</c:v>
                  </c:pt>
                  <c:pt idx="2">
                    <c:v>Q4 2019</c:v>
                  </c:pt>
                  <c:pt idx="3">
                    <c:v>Q1 2020</c:v>
                  </c:pt>
                  <c:pt idx="4">
                    <c:v>Q2 2020</c:v>
                  </c:pt>
                  <c:pt idx="5">
                    <c:v>Q3 2020</c:v>
                  </c:pt>
                  <c:pt idx="6">
                    <c:v>Q4 2020</c:v>
                  </c:pt>
                  <c:pt idx="7">
                    <c:v>Q1 2021</c:v>
                  </c:pt>
                  <c:pt idx="8">
                    <c:v>Q2 2021</c:v>
                  </c:pt>
                  <c:pt idx="9">
                    <c:v>Q3 2021</c:v>
                  </c:pt>
                  <c:pt idx="10">
                    <c:v>Q4 2021</c:v>
                  </c:pt>
                  <c:pt idx="11">
                    <c:v>Q1 2022</c:v>
                  </c:pt>
                  <c:pt idx="12">
                    <c:v>Q2 2022</c:v>
                  </c:pt>
                  <c:pt idx="13">
                    <c:v>Q3 2022</c:v>
                  </c:pt>
                  <c:pt idx="14">
                    <c:v>Q2 2019</c:v>
                  </c:pt>
                  <c:pt idx="15">
                    <c:v>Q3 2019</c:v>
                  </c:pt>
                  <c:pt idx="16">
                    <c:v>Q4 2019</c:v>
                  </c:pt>
                  <c:pt idx="17">
                    <c:v>Q1 2020</c:v>
                  </c:pt>
                  <c:pt idx="18">
                    <c:v>Q2 2020</c:v>
                  </c:pt>
                  <c:pt idx="19">
                    <c:v>Q3 2020</c:v>
                  </c:pt>
                  <c:pt idx="20">
                    <c:v>Q4 2020</c:v>
                  </c:pt>
                  <c:pt idx="21">
                    <c:v>Q1 2021</c:v>
                  </c:pt>
                  <c:pt idx="22">
                    <c:v>Q2 2021</c:v>
                  </c:pt>
                  <c:pt idx="23">
                    <c:v>Q3 2021</c:v>
                  </c:pt>
                  <c:pt idx="24">
                    <c:v>Q4 2021</c:v>
                  </c:pt>
                  <c:pt idx="25">
                    <c:v>Q1 2022</c:v>
                  </c:pt>
                  <c:pt idx="26">
                    <c:v>Q2 2022</c:v>
                  </c:pt>
                  <c:pt idx="27">
                    <c:v>Q3 2022</c:v>
                  </c:pt>
                  <c:pt idx="28">
                    <c:v>Q2 2019</c:v>
                  </c:pt>
                  <c:pt idx="29">
                    <c:v>Q3 2019</c:v>
                  </c:pt>
                  <c:pt idx="30">
                    <c:v>Q4 2019</c:v>
                  </c:pt>
                  <c:pt idx="31">
                    <c:v>Q1 2020</c:v>
                  </c:pt>
                  <c:pt idx="32">
                    <c:v>Q2 2020</c:v>
                  </c:pt>
                  <c:pt idx="33">
                    <c:v>Q3 2020</c:v>
                  </c:pt>
                  <c:pt idx="34">
                    <c:v>Q4 2020</c:v>
                  </c:pt>
                  <c:pt idx="35">
                    <c:v>Q1 2021</c:v>
                  </c:pt>
                  <c:pt idx="36">
                    <c:v>Q2 2021</c:v>
                  </c:pt>
                  <c:pt idx="37">
                    <c:v>Q3 2021</c:v>
                  </c:pt>
                  <c:pt idx="38">
                    <c:v>Q4 2021</c:v>
                  </c:pt>
                  <c:pt idx="39">
                    <c:v>Q1 2022</c:v>
                  </c:pt>
                  <c:pt idx="40">
                    <c:v>Q2 2022</c:v>
                  </c:pt>
                  <c:pt idx="41">
                    <c:v>Q3 2022</c:v>
                  </c:pt>
                  <c:pt idx="42">
                    <c:v>Q2 2019</c:v>
                  </c:pt>
                  <c:pt idx="43">
                    <c:v>Q3 2019</c:v>
                  </c:pt>
                  <c:pt idx="44">
                    <c:v>Q4 2019</c:v>
                  </c:pt>
                  <c:pt idx="45">
                    <c:v>Q1 2020</c:v>
                  </c:pt>
                  <c:pt idx="46">
                    <c:v>Q2 2020</c:v>
                  </c:pt>
                  <c:pt idx="47">
                    <c:v>Q3 2020</c:v>
                  </c:pt>
                  <c:pt idx="48">
                    <c:v>Q4 2020</c:v>
                  </c:pt>
                  <c:pt idx="49">
                    <c:v>Q1 2021</c:v>
                  </c:pt>
                  <c:pt idx="50">
                    <c:v>Q2 2021</c:v>
                  </c:pt>
                  <c:pt idx="51">
                    <c:v>Q3 2021</c:v>
                  </c:pt>
                  <c:pt idx="52">
                    <c:v>Q4 2021</c:v>
                  </c:pt>
                  <c:pt idx="53">
                    <c:v>Q1 2022</c:v>
                  </c:pt>
                  <c:pt idx="54">
                    <c:v>Q2 2022</c:v>
                  </c:pt>
                  <c:pt idx="55">
                    <c:v>Q3 2022</c:v>
                  </c:pt>
                  <c:pt idx="56">
                    <c:v>Q4 2018</c:v>
                  </c:pt>
                  <c:pt idx="57">
                    <c:v>Q1 2019</c:v>
                  </c:pt>
                  <c:pt idx="58">
                    <c:v>Q2 2019</c:v>
                  </c:pt>
                  <c:pt idx="59">
                    <c:v>Q3 2019</c:v>
                  </c:pt>
                  <c:pt idx="60">
                    <c:v>Q4 2019</c:v>
                  </c:pt>
                  <c:pt idx="61">
                    <c:v>Q1 2020</c:v>
                  </c:pt>
                  <c:pt idx="62">
                    <c:v>Q2 2020</c:v>
                  </c:pt>
                  <c:pt idx="63">
                    <c:v>Q3 2020</c:v>
                  </c:pt>
                  <c:pt idx="64">
                    <c:v>Q4 2020</c:v>
                  </c:pt>
                  <c:pt idx="65">
                    <c:v>Q1 2021</c:v>
                  </c:pt>
                  <c:pt idx="66">
                    <c:v>Q2 2021</c:v>
                  </c:pt>
                  <c:pt idx="67">
                    <c:v>Q3 2021</c:v>
                  </c:pt>
                  <c:pt idx="68">
                    <c:v>Q4 2021</c:v>
                  </c:pt>
                  <c:pt idx="69">
                    <c:v>Q1 2021</c:v>
                  </c:pt>
                  <c:pt idx="70">
                    <c:v>Q2 2022</c:v>
                  </c:pt>
                  <c:pt idx="71">
                    <c:v>Q3 2022</c:v>
                  </c:pt>
                  <c:pt idx="72">
                    <c:v>Q4 2018</c:v>
                  </c:pt>
                  <c:pt idx="73">
                    <c:v>Q1 2019</c:v>
                  </c:pt>
                  <c:pt idx="74">
                    <c:v>Q2 2019</c:v>
                  </c:pt>
                  <c:pt idx="75">
                    <c:v>Q3 2019</c:v>
                  </c:pt>
                  <c:pt idx="76">
                    <c:v>Q4 2019</c:v>
                  </c:pt>
                  <c:pt idx="77">
                    <c:v>Q1 2020</c:v>
                  </c:pt>
                  <c:pt idx="78">
                    <c:v>Q2 2020</c:v>
                  </c:pt>
                  <c:pt idx="79">
                    <c:v>Q3 2020</c:v>
                  </c:pt>
                  <c:pt idx="80">
                    <c:v>Q4 2020</c:v>
                  </c:pt>
                  <c:pt idx="81">
                    <c:v>Q1 2021</c:v>
                  </c:pt>
                  <c:pt idx="82">
                    <c:v>Q2 2021</c:v>
                  </c:pt>
                  <c:pt idx="83">
                    <c:v>Q3 2021</c:v>
                  </c:pt>
                  <c:pt idx="84">
                    <c:v>Q4 2021</c:v>
                  </c:pt>
                  <c:pt idx="85">
                    <c:v>Q1 2021</c:v>
                  </c:pt>
                  <c:pt idx="86">
                    <c:v>Q2 2022</c:v>
                  </c:pt>
                  <c:pt idx="87">
                    <c:v>Q3 2022</c:v>
                  </c:pt>
                </c:lvl>
                <c:lvl>
                  <c:pt idx="56">
                    <c:v>North Macedonia</c:v>
                  </c:pt>
                  <c:pt idx="72">
                    <c:v>Serbia</c:v>
                  </c:pt>
                </c:lvl>
              </c:multiLvlStrCache>
            </c:multiLvlStrRef>
          </c:cat>
          <c:val>
            <c:numRef>
              <c:extLst>
                <c:ext xmlns:c15="http://schemas.microsoft.com/office/drawing/2012/chart" uri="{02D57815-91ED-43cb-92C2-25804820EDAC}">
                  <c15:fullRef>
                    <c15:sqref>Subscribers!$C$22:$C$117</c15:sqref>
                  </c15:fullRef>
                </c:ext>
              </c:extLst>
              <c:f>(Subscribers!$C$24:$C$37,Subscribers!$C$40:$C$53,Subscribers!$C$56:$C$69,Subscribers!$C$72:$C$117)</c:f>
              <c:numCache>
                <c:formatCode>0%</c:formatCode>
                <c:ptCount val="88"/>
                <c:pt idx="0">
                  <c:v>0.93938999371125342</c:v>
                </c:pt>
                <c:pt idx="1">
                  <c:v>0.91705193719830735</c:v>
                </c:pt>
                <c:pt idx="2">
                  <c:v>0.91116053278419806</c:v>
                </c:pt>
                <c:pt idx="3">
                  <c:v>0.90076904972049798</c:v>
                </c:pt>
                <c:pt idx="4">
                  <c:v>0.91372423541535652</c:v>
                </c:pt>
                <c:pt idx="5">
                  <c:v>0.92519131220454598</c:v>
                </c:pt>
                <c:pt idx="6">
                  <c:v>0.92253745592139536</c:v>
                </c:pt>
                <c:pt idx="7">
                  <c:v>0.90502344688419667</c:v>
                </c:pt>
                <c:pt idx="8">
                  <c:v>0.8793836317495719</c:v>
                </c:pt>
                <c:pt idx="9">
                  <c:v>0.87827236060269442</c:v>
                </c:pt>
                <c:pt idx="10">
                  <c:v>0.86651490961763145</c:v>
                </c:pt>
                <c:pt idx="11">
                  <c:v>0.8584450988148985</c:v>
                </c:pt>
                <c:pt idx="12">
                  <c:v>0.85180308388051673</c:v>
                </c:pt>
                <c:pt idx="13">
                  <c:v>0.87088088098017735</c:v>
                </c:pt>
                <c:pt idx="14">
                  <c:v>0.97789494179433045</c:v>
                </c:pt>
                <c:pt idx="15">
                  <c:v>0.97684295797835574</c:v>
                </c:pt>
                <c:pt idx="16">
                  <c:v>0.97794233448338541</c:v>
                </c:pt>
                <c:pt idx="17">
                  <c:v>0.96342540002513977</c:v>
                </c:pt>
                <c:pt idx="18">
                  <c:v>0.96997288467446263</c:v>
                </c:pt>
                <c:pt idx="19">
                  <c:v>0.96997607019090037</c:v>
                </c:pt>
                <c:pt idx="20">
                  <c:v>0.96123431698423722</c:v>
                </c:pt>
                <c:pt idx="21">
                  <c:v>0.96141030225901281</c:v>
                </c:pt>
                <c:pt idx="22">
                  <c:v>0.95578218420696748</c:v>
                </c:pt>
                <c:pt idx="23">
                  <c:v>0.9638022474747745</c:v>
                </c:pt>
                <c:pt idx="24">
                  <c:v>0.99978204305529605</c:v>
                </c:pt>
                <c:pt idx="25">
                  <c:v>0.9999890345173712</c:v>
                </c:pt>
                <c:pt idx="26">
                  <c:v>0.95992095279624368</c:v>
                </c:pt>
                <c:pt idx="27">
                  <c:v>0.96489033919065836</c:v>
                </c:pt>
                <c:pt idx="28">
                  <c:v>0.96856314847109326</c:v>
                </c:pt>
                <c:pt idx="29">
                  <c:v>0.96877692866588705</c:v>
                </c:pt>
                <c:pt idx="30">
                  <c:v>0.97392134486357373</c:v>
                </c:pt>
                <c:pt idx="31">
                  <c:v>0.97469625840435126</c:v>
                </c:pt>
                <c:pt idx="32">
                  <c:v>0.97402611363366265</c:v>
                </c:pt>
                <c:pt idx="33">
                  <c:v>0.97442488922104131</c:v>
                </c:pt>
                <c:pt idx="34">
                  <c:v>0.97341891383931478</c:v>
                </c:pt>
                <c:pt idx="35">
                  <c:v>0.97362895162385354</c:v>
                </c:pt>
                <c:pt idx="36">
                  <c:v>0.65881967184367585</c:v>
                </c:pt>
                <c:pt idx="37">
                  <c:v>0.68378830184738737</c:v>
                </c:pt>
                <c:pt idx="38">
                  <c:v>0.91012826029184879</c:v>
                </c:pt>
                <c:pt idx="39">
                  <c:v>0.9092683405020866</c:v>
                </c:pt>
                <c:pt idx="40">
                  <c:v>0.95628255676051199</c:v>
                </c:pt>
                <c:pt idx="41">
                  <c:v>0.91068759152938317</c:v>
                </c:pt>
                <c:pt idx="42">
                  <c:v>0.64312509052520661</c:v>
                </c:pt>
                <c:pt idx="43">
                  <c:v>0.62152263305974997</c:v>
                </c:pt>
                <c:pt idx="44">
                  <c:v>0.69428562240103842</c:v>
                </c:pt>
                <c:pt idx="45">
                  <c:v>0.71716140916228299</c:v>
                </c:pt>
                <c:pt idx="46">
                  <c:v>0.71679698519744717</c:v>
                </c:pt>
                <c:pt idx="47">
                  <c:v>0.69747939350768295</c:v>
                </c:pt>
                <c:pt idx="48">
                  <c:v>0.64322115961580639</c:v>
                </c:pt>
                <c:pt idx="49">
                  <c:v>0.63923499393288541</c:v>
                </c:pt>
                <c:pt idx="50">
                  <c:v>0.60770409083635946</c:v>
                </c:pt>
                <c:pt idx="51">
                  <c:v>0.53300197127084015</c:v>
                </c:pt>
                <c:pt idx="52">
                  <c:v>0.60527624249673928</c:v>
                </c:pt>
                <c:pt idx="53">
                  <c:v>0.6022786385181671</c:v>
                </c:pt>
                <c:pt idx="54">
                  <c:v>0.63601450526679326</c:v>
                </c:pt>
                <c:pt idx="55">
                  <c:v>0.57322035060663257</c:v>
                </c:pt>
                <c:pt idx="56">
                  <c:v>0</c:v>
                </c:pt>
                <c:pt idx="57">
                  <c:v>0.88204921146779158</c:v>
                </c:pt>
                <c:pt idx="58">
                  <c:v>0.99328745360332971</c:v>
                </c:pt>
                <c:pt idx="59">
                  <c:v>0.99668216277646993</c:v>
                </c:pt>
                <c:pt idx="60">
                  <c:v>0.99491625055373067</c:v>
                </c:pt>
                <c:pt idx="61">
                  <c:v>0.99566890417657816</c:v>
                </c:pt>
                <c:pt idx="62">
                  <c:v>0.99839735917620154</c:v>
                </c:pt>
                <c:pt idx="63">
                  <c:v>0.99605434836464934</c:v>
                </c:pt>
                <c:pt idx="64">
                  <c:v>0.99636077867272688</c:v>
                </c:pt>
                <c:pt idx="65">
                  <c:v>0.99638796889210202</c:v>
                </c:pt>
                <c:pt idx="66">
                  <c:v>0.99618242642165078</c:v>
                </c:pt>
                <c:pt idx="67">
                  <c:v>0.99500988860074913</c:v>
                </c:pt>
                <c:pt idx="68">
                  <c:v>0.99683833689905188</c:v>
                </c:pt>
                <c:pt idx="69">
                  <c:v>0.9904506023612365</c:v>
                </c:pt>
                <c:pt idx="70">
                  <c:v>0.98936513765431433</c:v>
                </c:pt>
                <c:pt idx="71">
                  <c:v>0.99716572656241675</c:v>
                </c:pt>
                <c:pt idx="72">
                  <c:v>0</c:v>
                </c:pt>
                <c:pt idx="73">
                  <c:v>0.92586755169205559</c:v>
                </c:pt>
                <c:pt idx="74">
                  <c:v>0.95603862684863772</c:v>
                </c:pt>
                <c:pt idx="75">
                  <c:v>0.95430923775772913</c:v>
                </c:pt>
                <c:pt idx="76">
                  <c:v>0.89678688027933329</c:v>
                </c:pt>
                <c:pt idx="77">
                  <c:v>0.91565474292461446</c:v>
                </c:pt>
                <c:pt idx="78">
                  <c:v>0.86302408733634361</c:v>
                </c:pt>
                <c:pt idx="79">
                  <c:v>0.85252831768359039</c:v>
                </c:pt>
                <c:pt idx="80">
                  <c:v>0.84456079897868108</c:v>
                </c:pt>
                <c:pt idx="81">
                  <c:v>0.84535629061024731</c:v>
                </c:pt>
                <c:pt idx="82">
                  <c:v>0.84798061383922207</c:v>
                </c:pt>
                <c:pt idx="83">
                  <c:v>0.89354888469218163</c:v>
                </c:pt>
                <c:pt idx="84">
                  <c:v>0.87676665667911113</c:v>
                </c:pt>
                <c:pt idx="85">
                  <c:v>0.88121522832728783</c:v>
                </c:pt>
                <c:pt idx="86">
                  <c:v>0.9618398221338359</c:v>
                </c:pt>
                <c:pt idx="87">
                  <c:v>0.96033872680269594</c:v>
                </c:pt>
              </c:numCache>
            </c:numRef>
          </c:val>
          <c:extLst>
            <c:ext xmlns:c15="http://schemas.microsoft.com/office/drawing/2012/chart" uri="{02D57815-91ED-43cb-92C2-25804820EDAC}">
              <c15:categoryFilterExceptions>
                <c15:categoryFilterException>
                  <c15:sqref>Subscribers!$C$38</c15:sqref>
                  <c15:dLbl>
                    <c:idx val="13"/>
                    <c:tx>
                      <c:rich>
                        <a:bodyPr/>
                        <a:lstStyle/>
                        <a:p>
                          <a:r>
                            <a:rPr lang="en-150"/>
                            <a:t>-</a:t>
                          </a:r>
                        </a:p>
                      </c:rich>
                    </c:tx>
                    <c:dLblPos val="ctr"/>
                    <c:showLegendKey val="0"/>
                    <c:showVal val="1"/>
                    <c:showCatName val="0"/>
                    <c:showSerName val="0"/>
                    <c:showPercent val="0"/>
                    <c:showBubbleSize val="0"/>
                    <c:extLst>
                      <c:ext uri="{CE6537A1-D6FC-4f65-9D91-7224C49458BB}"/>
                      <c:ext xmlns:c16="http://schemas.microsoft.com/office/drawing/2014/chart" uri="{C3380CC4-5D6E-409C-BE32-E72D297353CC}">
                        <c16:uniqueId val="{00000000-F460-445E-9370-5813E42FD747}"/>
                      </c:ext>
                    </c:extLst>
                  </c15:dLbl>
                </c15:categoryFilterException>
                <c15:categoryFilterException>
                  <c15:sqref>Subscribers!$C$39</c15:sqref>
                  <c15:dLbl>
                    <c:idx val="13"/>
                    <c:tx>
                      <c:rich>
                        <a:bodyPr/>
                        <a:lstStyle/>
                        <a:p>
                          <a:r>
                            <a:rPr lang="en-150"/>
                            <a:t>-</a:t>
                          </a:r>
                        </a:p>
                      </c:rich>
                    </c:tx>
                    <c:dLblPos val="ctr"/>
                    <c:showLegendKey val="0"/>
                    <c:showVal val="1"/>
                    <c:showCatName val="0"/>
                    <c:showSerName val="0"/>
                    <c:showPercent val="0"/>
                    <c:showBubbleSize val="0"/>
                    <c:extLst>
                      <c:ext uri="{CE6537A1-D6FC-4f65-9D91-7224C49458BB}"/>
                      <c:ext xmlns:c16="http://schemas.microsoft.com/office/drawing/2014/chart" uri="{C3380CC4-5D6E-409C-BE32-E72D297353CC}">
                        <c16:uniqueId val="{00000001-F460-445E-9370-5813E42FD747}"/>
                      </c:ext>
                    </c:extLst>
                  </c15:dLbl>
                </c15:categoryFilterException>
              </c15:categoryFilterExceptions>
            </c:ext>
            <c:ext xmlns:c16="http://schemas.microsoft.com/office/drawing/2014/chart" uri="{C3380CC4-5D6E-409C-BE32-E72D297353CC}">
              <c16:uniqueId val="{00000000-5885-41A6-82C7-B5326A521F01}"/>
            </c:ext>
          </c:extLst>
        </c:ser>
        <c:ser>
          <c:idx val="1"/>
          <c:order val="1"/>
          <c:tx>
            <c:strRef>
              <c:f>Subscribers!$D$21</c:f>
              <c:strCache>
                <c:ptCount val="1"/>
                <c:pt idx="0">
                  <c:v>Domestic-only subscribers</c:v>
                </c:pt>
              </c:strCache>
            </c:strRef>
          </c:tx>
          <c:spPr>
            <a:solidFill>
              <a:schemeClr val="accent2"/>
            </a:solidFill>
            <a:ln>
              <a:noFill/>
            </a:ln>
            <a:effectLst/>
          </c:spPr>
          <c:invertIfNegative val="0"/>
          <c:dLbls>
            <c:dLbl>
              <c:idx val="5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2-1948-4EE9-89E4-705E68B1F4E6}"/>
                </c:ext>
              </c:extLst>
            </c:dLbl>
            <c:dLbl>
              <c:idx val="72"/>
              <c:delete val="1"/>
              <c:extLst>
                <c:ext xmlns:c15="http://schemas.microsoft.com/office/drawing/2012/chart" uri="{CE6537A1-D6FC-4f65-9D91-7224C49458BB}"/>
                <c:ext xmlns:c16="http://schemas.microsoft.com/office/drawing/2014/chart" uri="{C3380CC4-5D6E-409C-BE32-E72D297353CC}">
                  <c16:uniqueId val="{00000003-1948-4EE9-89E4-705E68B1F4E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Subscribers!$A$22:$B$117</c15:sqref>
                  </c15:fullRef>
                </c:ext>
              </c:extLst>
              <c:f>(Subscribers!$A$24:$B$37,Subscribers!$A$40:$B$53,Subscribers!$A$56:$B$69,Subscribers!$A$72:$B$117)</c:f>
              <c:multiLvlStrCache>
                <c:ptCount val="88"/>
                <c:lvl>
                  <c:pt idx="0">
                    <c:v>Q2 2019</c:v>
                  </c:pt>
                  <c:pt idx="1">
                    <c:v>Q3 2019</c:v>
                  </c:pt>
                  <c:pt idx="2">
                    <c:v>Q4 2019</c:v>
                  </c:pt>
                  <c:pt idx="3">
                    <c:v>Q1 2020</c:v>
                  </c:pt>
                  <c:pt idx="4">
                    <c:v>Q2 2020</c:v>
                  </c:pt>
                  <c:pt idx="5">
                    <c:v>Q3 2020</c:v>
                  </c:pt>
                  <c:pt idx="6">
                    <c:v>Q4 2020</c:v>
                  </c:pt>
                  <c:pt idx="7">
                    <c:v>Q1 2021</c:v>
                  </c:pt>
                  <c:pt idx="8">
                    <c:v>Q2 2021</c:v>
                  </c:pt>
                  <c:pt idx="9">
                    <c:v>Q3 2021</c:v>
                  </c:pt>
                  <c:pt idx="10">
                    <c:v>Q4 2021</c:v>
                  </c:pt>
                  <c:pt idx="11">
                    <c:v>Q1 2022</c:v>
                  </c:pt>
                  <c:pt idx="12">
                    <c:v>Q2 2022</c:v>
                  </c:pt>
                  <c:pt idx="13">
                    <c:v>Q3 2022</c:v>
                  </c:pt>
                  <c:pt idx="14">
                    <c:v>Q2 2019</c:v>
                  </c:pt>
                  <c:pt idx="15">
                    <c:v>Q3 2019</c:v>
                  </c:pt>
                  <c:pt idx="16">
                    <c:v>Q4 2019</c:v>
                  </c:pt>
                  <c:pt idx="17">
                    <c:v>Q1 2020</c:v>
                  </c:pt>
                  <c:pt idx="18">
                    <c:v>Q2 2020</c:v>
                  </c:pt>
                  <c:pt idx="19">
                    <c:v>Q3 2020</c:v>
                  </c:pt>
                  <c:pt idx="20">
                    <c:v>Q4 2020</c:v>
                  </c:pt>
                  <c:pt idx="21">
                    <c:v>Q1 2021</c:v>
                  </c:pt>
                  <c:pt idx="22">
                    <c:v>Q2 2021</c:v>
                  </c:pt>
                  <c:pt idx="23">
                    <c:v>Q3 2021</c:v>
                  </c:pt>
                  <c:pt idx="24">
                    <c:v>Q4 2021</c:v>
                  </c:pt>
                  <c:pt idx="25">
                    <c:v>Q1 2022</c:v>
                  </c:pt>
                  <c:pt idx="26">
                    <c:v>Q2 2022</c:v>
                  </c:pt>
                  <c:pt idx="27">
                    <c:v>Q3 2022</c:v>
                  </c:pt>
                  <c:pt idx="28">
                    <c:v>Q2 2019</c:v>
                  </c:pt>
                  <c:pt idx="29">
                    <c:v>Q3 2019</c:v>
                  </c:pt>
                  <c:pt idx="30">
                    <c:v>Q4 2019</c:v>
                  </c:pt>
                  <c:pt idx="31">
                    <c:v>Q1 2020</c:v>
                  </c:pt>
                  <c:pt idx="32">
                    <c:v>Q2 2020</c:v>
                  </c:pt>
                  <c:pt idx="33">
                    <c:v>Q3 2020</c:v>
                  </c:pt>
                  <c:pt idx="34">
                    <c:v>Q4 2020</c:v>
                  </c:pt>
                  <c:pt idx="35">
                    <c:v>Q1 2021</c:v>
                  </c:pt>
                  <c:pt idx="36">
                    <c:v>Q2 2021</c:v>
                  </c:pt>
                  <c:pt idx="37">
                    <c:v>Q3 2021</c:v>
                  </c:pt>
                  <c:pt idx="38">
                    <c:v>Q4 2021</c:v>
                  </c:pt>
                  <c:pt idx="39">
                    <c:v>Q1 2022</c:v>
                  </c:pt>
                  <c:pt idx="40">
                    <c:v>Q2 2022</c:v>
                  </c:pt>
                  <c:pt idx="41">
                    <c:v>Q3 2022</c:v>
                  </c:pt>
                  <c:pt idx="42">
                    <c:v>Q2 2019</c:v>
                  </c:pt>
                  <c:pt idx="43">
                    <c:v>Q3 2019</c:v>
                  </c:pt>
                  <c:pt idx="44">
                    <c:v>Q4 2019</c:v>
                  </c:pt>
                  <c:pt idx="45">
                    <c:v>Q1 2020</c:v>
                  </c:pt>
                  <c:pt idx="46">
                    <c:v>Q2 2020</c:v>
                  </c:pt>
                  <c:pt idx="47">
                    <c:v>Q3 2020</c:v>
                  </c:pt>
                  <c:pt idx="48">
                    <c:v>Q4 2020</c:v>
                  </c:pt>
                  <c:pt idx="49">
                    <c:v>Q1 2021</c:v>
                  </c:pt>
                  <c:pt idx="50">
                    <c:v>Q2 2021</c:v>
                  </c:pt>
                  <c:pt idx="51">
                    <c:v>Q3 2021</c:v>
                  </c:pt>
                  <c:pt idx="52">
                    <c:v>Q4 2021</c:v>
                  </c:pt>
                  <c:pt idx="53">
                    <c:v>Q1 2022</c:v>
                  </c:pt>
                  <c:pt idx="54">
                    <c:v>Q2 2022</c:v>
                  </c:pt>
                  <c:pt idx="55">
                    <c:v>Q3 2022</c:v>
                  </c:pt>
                  <c:pt idx="56">
                    <c:v>Q4 2018</c:v>
                  </c:pt>
                  <c:pt idx="57">
                    <c:v>Q1 2019</c:v>
                  </c:pt>
                  <c:pt idx="58">
                    <c:v>Q2 2019</c:v>
                  </c:pt>
                  <c:pt idx="59">
                    <c:v>Q3 2019</c:v>
                  </c:pt>
                  <c:pt idx="60">
                    <c:v>Q4 2019</c:v>
                  </c:pt>
                  <c:pt idx="61">
                    <c:v>Q1 2020</c:v>
                  </c:pt>
                  <c:pt idx="62">
                    <c:v>Q2 2020</c:v>
                  </c:pt>
                  <c:pt idx="63">
                    <c:v>Q3 2020</c:v>
                  </c:pt>
                  <c:pt idx="64">
                    <c:v>Q4 2020</c:v>
                  </c:pt>
                  <c:pt idx="65">
                    <c:v>Q1 2021</c:v>
                  </c:pt>
                  <c:pt idx="66">
                    <c:v>Q2 2021</c:v>
                  </c:pt>
                  <c:pt idx="67">
                    <c:v>Q3 2021</c:v>
                  </c:pt>
                  <c:pt idx="68">
                    <c:v>Q4 2021</c:v>
                  </c:pt>
                  <c:pt idx="69">
                    <c:v>Q1 2021</c:v>
                  </c:pt>
                  <c:pt idx="70">
                    <c:v>Q2 2022</c:v>
                  </c:pt>
                  <c:pt idx="71">
                    <c:v>Q3 2022</c:v>
                  </c:pt>
                  <c:pt idx="72">
                    <c:v>Q4 2018</c:v>
                  </c:pt>
                  <c:pt idx="73">
                    <c:v>Q1 2019</c:v>
                  </c:pt>
                  <c:pt idx="74">
                    <c:v>Q2 2019</c:v>
                  </c:pt>
                  <c:pt idx="75">
                    <c:v>Q3 2019</c:v>
                  </c:pt>
                  <c:pt idx="76">
                    <c:v>Q4 2019</c:v>
                  </c:pt>
                  <c:pt idx="77">
                    <c:v>Q1 2020</c:v>
                  </c:pt>
                  <c:pt idx="78">
                    <c:v>Q2 2020</c:v>
                  </c:pt>
                  <c:pt idx="79">
                    <c:v>Q3 2020</c:v>
                  </c:pt>
                  <c:pt idx="80">
                    <c:v>Q4 2020</c:v>
                  </c:pt>
                  <c:pt idx="81">
                    <c:v>Q1 2021</c:v>
                  </c:pt>
                  <c:pt idx="82">
                    <c:v>Q2 2021</c:v>
                  </c:pt>
                  <c:pt idx="83">
                    <c:v>Q3 2021</c:v>
                  </c:pt>
                  <c:pt idx="84">
                    <c:v>Q4 2021</c:v>
                  </c:pt>
                  <c:pt idx="85">
                    <c:v>Q1 2021</c:v>
                  </c:pt>
                  <c:pt idx="86">
                    <c:v>Q2 2022</c:v>
                  </c:pt>
                  <c:pt idx="87">
                    <c:v>Q3 2022</c:v>
                  </c:pt>
                </c:lvl>
                <c:lvl>
                  <c:pt idx="56">
                    <c:v>North Macedonia</c:v>
                  </c:pt>
                  <c:pt idx="72">
                    <c:v>Serbia</c:v>
                  </c:pt>
                </c:lvl>
              </c:multiLvlStrCache>
            </c:multiLvlStrRef>
          </c:cat>
          <c:val>
            <c:numRef>
              <c:extLst>
                <c:ext xmlns:c15="http://schemas.microsoft.com/office/drawing/2012/chart" uri="{02D57815-91ED-43cb-92C2-25804820EDAC}">
                  <c15:fullRef>
                    <c15:sqref>Subscribers!$D$22:$D$117</c15:sqref>
                  </c15:fullRef>
                </c:ext>
              </c:extLst>
              <c:f>(Subscribers!$D$24:$D$37,Subscribers!$D$40:$D$53,Subscribers!$D$56:$D$69,Subscribers!$D$72:$D$117)</c:f>
              <c:numCache>
                <c:formatCode>0%</c:formatCode>
                <c:ptCount val="88"/>
                <c:pt idx="0">
                  <c:v>6.0610006288746576E-2</c:v>
                </c:pt>
                <c:pt idx="1">
                  <c:v>8.2948062801692646E-2</c:v>
                </c:pt>
                <c:pt idx="2">
                  <c:v>8.8839467215801937E-2</c:v>
                </c:pt>
                <c:pt idx="3">
                  <c:v>9.9230950279502017E-2</c:v>
                </c:pt>
                <c:pt idx="4">
                  <c:v>8.6275764584643477E-2</c:v>
                </c:pt>
                <c:pt idx="5">
                  <c:v>7.4808687795454021E-2</c:v>
                </c:pt>
                <c:pt idx="6">
                  <c:v>7.7462544078604645E-2</c:v>
                </c:pt>
                <c:pt idx="7">
                  <c:v>9.497655311580333E-2</c:v>
                </c:pt>
                <c:pt idx="8">
                  <c:v>0.1206163682504281</c:v>
                </c:pt>
                <c:pt idx="9">
                  <c:v>0.12172763939730558</c:v>
                </c:pt>
                <c:pt idx="10">
                  <c:v>0.13348509038236855</c:v>
                </c:pt>
                <c:pt idx="11">
                  <c:v>0.1415549011851015</c:v>
                </c:pt>
                <c:pt idx="12">
                  <c:v>0.14819691611948327</c:v>
                </c:pt>
                <c:pt idx="13">
                  <c:v>0.12911911901982265</c:v>
                </c:pt>
                <c:pt idx="14">
                  <c:v>2.2105058205669548E-2</c:v>
                </c:pt>
                <c:pt idx="15">
                  <c:v>2.3157042021644259E-2</c:v>
                </c:pt>
                <c:pt idx="16">
                  <c:v>2.2057665516614589E-2</c:v>
                </c:pt>
                <c:pt idx="17">
                  <c:v>3.6574599974860234E-2</c:v>
                </c:pt>
                <c:pt idx="18">
                  <c:v>3.0027115325537368E-2</c:v>
                </c:pt>
                <c:pt idx="19">
                  <c:v>3.0023929809099625E-2</c:v>
                </c:pt>
                <c:pt idx="20">
                  <c:v>3.8765683015762775E-2</c:v>
                </c:pt>
                <c:pt idx="21">
                  <c:v>3.8589697740987194E-2</c:v>
                </c:pt>
                <c:pt idx="22">
                  <c:v>4.4217815793032522E-2</c:v>
                </c:pt>
                <c:pt idx="23">
                  <c:v>3.6197752525225502E-2</c:v>
                </c:pt>
                <c:pt idx="24">
                  <c:v>2.1795694470394533E-4</c:v>
                </c:pt>
                <c:pt idx="25">
                  <c:v>1.0965482628799705E-5</c:v>
                </c:pt>
                <c:pt idx="26">
                  <c:v>4.0079047203756324E-2</c:v>
                </c:pt>
                <c:pt idx="27">
                  <c:v>3.5109660809341636E-2</c:v>
                </c:pt>
                <c:pt idx="28">
                  <c:v>3.143685152890674E-2</c:v>
                </c:pt>
                <c:pt idx="29">
                  <c:v>3.1223071334112951E-2</c:v>
                </c:pt>
                <c:pt idx="30">
                  <c:v>2.6078655136426265E-2</c:v>
                </c:pt>
                <c:pt idx="31">
                  <c:v>2.5303741595648743E-2</c:v>
                </c:pt>
                <c:pt idx="32">
                  <c:v>2.5973886366337351E-2</c:v>
                </c:pt>
                <c:pt idx="33">
                  <c:v>2.5575110778958687E-2</c:v>
                </c:pt>
                <c:pt idx="34">
                  <c:v>2.6581086160685219E-2</c:v>
                </c:pt>
                <c:pt idx="35">
                  <c:v>2.6371048376146455E-2</c:v>
                </c:pt>
                <c:pt idx="36">
                  <c:v>0.34118032815632415</c:v>
                </c:pt>
                <c:pt idx="37">
                  <c:v>0.31621169815261263</c:v>
                </c:pt>
                <c:pt idx="38">
                  <c:v>8.987173970815121E-2</c:v>
                </c:pt>
                <c:pt idx="39">
                  <c:v>9.0731659497913397E-2</c:v>
                </c:pt>
                <c:pt idx="40">
                  <c:v>4.3717443239488007E-2</c:v>
                </c:pt>
                <c:pt idx="41">
                  <c:v>8.9312408470616833E-2</c:v>
                </c:pt>
                <c:pt idx="42">
                  <c:v>0.35687490947479339</c:v>
                </c:pt>
                <c:pt idx="43">
                  <c:v>0.37847736694025003</c:v>
                </c:pt>
                <c:pt idx="44">
                  <c:v>0.30571437759896158</c:v>
                </c:pt>
                <c:pt idx="45">
                  <c:v>0.28283859083771701</c:v>
                </c:pt>
                <c:pt idx="46">
                  <c:v>0.28320301480255283</c:v>
                </c:pt>
                <c:pt idx="47">
                  <c:v>0.30252060649231705</c:v>
                </c:pt>
                <c:pt idx="48">
                  <c:v>0.35677884038419361</c:v>
                </c:pt>
                <c:pt idx="49">
                  <c:v>0.36076500606711459</c:v>
                </c:pt>
                <c:pt idx="50">
                  <c:v>0.39229590916364054</c:v>
                </c:pt>
                <c:pt idx="51">
                  <c:v>0.46699802872915985</c:v>
                </c:pt>
                <c:pt idx="52">
                  <c:v>0.39472375750326072</c:v>
                </c:pt>
                <c:pt idx="53">
                  <c:v>0.3977213614818329</c:v>
                </c:pt>
                <c:pt idx="54">
                  <c:v>0.36398549473320674</c:v>
                </c:pt>
                <c:pt idx="55">
                  <c:v>0.42677964939336743</c:v>
                </c:pt>
                <c:pt idx="56">
                  <c:v>0</c:v>
                </c:pt>
                <c:pt idx="57">
                  <c:v>0.11795078853220842</c:v>
                </c:pt>
                <c:pt idx="58">
                  <c:v>6.7125463966702936E-3</c:v>
                </c:pt>
                <c:pt idx="59">
                  <c:v>3.3178372235300735E-3</c:v>
                </c:pt>
                <c:pt idx="60">
                  <c:v>5.0837494462693256E-3</c:v>
                </c:pt>
                <c:pt idx="61">
                  <c:v>4.3310958234218377E-3</c:v>
                </c:pt>
                <c:pt idx="62">
                  <c:v>1.6026408237984624E-3</c:v>
                </c:pt>
                <c:pt idx="63">
                  <c:v>3.9456516353506554E-3</c:v>
                </c:pt>
                <c:pt idx="64">
                  <c:v>3.6392213272731233E-3</c:v>
                </c:pt>
                <c:pt idx="65">
                  <c:v>3.6120311078979839E-3</c:v>
                </c:pt>
                <c:pt idx="66">
                  <c:v>3.8175735783492204E-3</c:v>
                </c:pt>
                <c:pt idx="67">
                  <c:v>4.9901113992508739E-3</c:v>
                </c:pt>
                <c:pt idx="68">
                  <c:v>3.16166310094812E-3</c:v>
                </c:pt>
                <c:pt idx="69">
                  <c:v>9.5493976387635016E-3</c:v>
                </c:pt>
                <c:pt idx="70">
                  <c:v>1.0634862345685669E-2</c:v>
                </c:pt>
                <c:pt idx="71">
                  <c:v>2.8342734375832457E-3</c:v>
                </c:pt>
                <c:pt idx="72">
                  <c:v>0</c:v>
                </c:pt>
                <c:pt idx="73">
                  <c:v>7.413244830794441E-2</c:v>
                </c:pt>
                <c:pt idx="74">
                  <c:v>4.3961373151362282E-2</c:v>
                </c:pt>
                <c:pt idx="75">
                  <c:v>4.5690762242270866E-2</c:v>
                </c:pt>
                <c:pt idx="76">
                  <c:v>0.10321311972066671</c:v>
                </c:pt>
                <c:pt idx="77">
                  <c:v>8.4345257075385538E-2</c:v>
                </c:pt>
                <c:pt idx="78">
                  <c:v>0.13697591266365639</c:v>
                </c:pt>
                <c:pt idx="79">
                  <c:v>0.14747168231640961</c:v>
                </c:pt>
                <c:pt idx="80">
                  <c:v>0.15543920102131892</c:v>
                </c:pt>
                <c:pt idx="81">
                  <c:v>0.15464370938975269</c:v>
                </c:pt>
                <c:pt idx="82">
                  <c:v>0.15201938616077793</c:v>
                </c:pt>
                <c:pt idx="83">
                  <c:v>0.10645111530781837</c:v>
                </c:pt>
                <c:pt idx="84">
                  <c:v>0.12323334332088887</c:v>
                </c:pt>
                <c:pt idx="85">
                  <c:v>0.11878477167271217</c:v>
                </c:pt>
                <c:pt idx="86">
                  <c:v>3.8160177866164102E-2</c:v>
                </c:pt>
                <c:pt idx="87">
                  <c:v>3.9661273197304059E-2</c:v>
                </c:pt>
              </c:numCache>
            </c:numRef>
          </c:val>
          <c:extLst>
            <c:ext xmlns:c15="http://schemas.microsoft.com/office/drawing/2012/chart" uri="{02D57815-91ED-43cb-92C2-25804820EDAC}">
              <c15:categoryFilterExceptions>
                <c15:categoryFilterException>
                  <c15:sqref>Subscribers!$D$38</c15:sqref>
                  <c15:dLbl>
                    <c:idx val="13"/>
                    <c:delete val="1"/>
                    <c:extLst>
                      <c:ext uri="{CE6537A1-D6FC-4f65-9D91-7224C49458BB}"/>
                      <c:ext xmlns:c16="http://schemas.microsoft.com/office/drawing/2014/chart" uri="{C3380CC4-5D6E-409C-BE32-E72D297353CC}">
                        <c16:uniqueId val="{00000002-F460-445E-9370-5813E42FD747}"/>
                      </c:ext>
                    </c:extLst>
                  </c15:dLbl>
                </c15:categoryFilterException>
                <c15:categoryFilterException>
                  <c15:sqref>Subscribers!$D$39</c15:sqref>
                  <c15:dLbl>
                    <c:idx val="13"/>
                    <c:delete val="1"/>
                    <c:extLst>
                      <c:ext uri="{CE6537A1-D6FC-4f65-9D91-7224C49458BB}"/>
                      <c:ext xmlns:c16="http://schemas.microsoft.com/office/drawing/2014/chart" uri="{C3380CC4-5D6E-409C-BE32-E72D297353CC}">
                        <c16:uniqueId val="{00000003-F460-445E-9370-5813E42FD747}"/>
                      </c:ext>
                    </c:extLst>
                  </c15:dLbl>
                </c15:categoryFilterException>
              </c15:categoryFilterExceptions>
            </c:ext>
            <c:ext xmlns:c16="http://schemas.microsoft.com/office/drawing/2014/chart" uri="{C3380CC4-5D6E-409C-BE32-E72D297353CC}">
              <c16:uniqueId val="{00000001-5885-41A6-82C7-B5326A521F01}"/>
            </c:ext>
          </c:extLst>
        </c:ser>
        <c:dLbls>
          <c:dLblPos val="ctr"/>
          <c:showLegendKey val="0"/>
          <c:showVal val="1"/>
          <c:showCatName val="0"/>
          <c:showSerName val="0"/>
          <c:showPercent val="0"/>
          <c:showBubbleSize val="0"/>
        </c:dLbls>
        <c:gapWidth val="150"/>
        <c:overlap val="100"/>
        <c:axId val="733640216"/>
        <c:axId val="733635296"/>
      </c:barChart>
      <c:catAx>
        <c:axId val="733640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3635296"/>
        <c:crosses val="autoZero"/>
        <c:auto val="1"/>
        <c:lblAlgn val="ctr"/>
        <c:lblOffset val="100"/>
        <c:noMultiLvlLbl val="0"/>
      </c:catAx>
      <c:valAx>
        <c:axId val="7336352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3640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a:t>
            </a:r>
            <a:r>
              <a:rPr lang="de-DE" baseline="0"/>
              <a:t> 13B </a:t>
            </a:r>
            <a:r>
              <a:rPr lang="de-DE"/>
              <a:t>Average number of roaming SMS (WB RLAH+ and RLAH) / subscriber (WB RLAH+ and RLAH) /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2"/>
          <c:tx>
            <c:strRef>
              <c:f>'Avg. roaming unit'!$X$121</c:f>
              <c:strCache>
                <c:ptCount val="1"/>
                <c:pt idx="0">
                  <c:v>Q2 2019</c:v>
                </c:pt>
              </c:strCache>
            </c:strRef>
          </c:tx>
          <c:spPr>
            <a:solidFill>
              <a:schemeClr val="accent3"/>
            </a:solidFill>
            <a:ln>
              <a:noFill/>
            </a:ln>
            <a:effectLst/>
          </c:spPr>
          <c:invertIfNegative val="0"/>
          <c:dLbls>
            <c:delete val="1"/>
          </c:dLbls>
          <c:cat>
            <c:strRef>
              <c:f>'Avg. roaming unit'!$U$122:$U$127</c:f>
              <c:strCache>
                <c:ptCount val="6"/>
                <c:pt idx="0">
                  <c:v>Albania</c:v>
                </c:pt>
                <c:pt idx="1">
                  <c:v>Bosnia</c:v>
                </c:pt>
                <c:pt idx="2">
                  <c:v>Kosovo*</c:v>
                </c:pt>
                <c:pt idx="3">
                  <c:v>Montenegro</c:v>
                </c:pt>
                <c:pt idx="4">
                  <c:v>North Macedonia</c:v>
                </c:pt>
                <c:pt idx="5">
                  <c:v>Serbia</c:v>
                </c:pt>
              </c:strCache>
            </c:strRef>
          </c:cat>
          <c:val>
            <c:numRef>
              <c:f>'Avg. roaming unit'!$X$122:$X$127</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2BF5-49A3-9F8C-6F917A7E661E}"/>
            </c:ext>
          </c:extLst>
        </c:ser>
        <c:ser>
          <c:idx val="3"/>
          <c:order val="3"/>
          <c:tx>
            <c:strRef>
              <c:f>'Avg. roaming unit'!$Y$121</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unit'!$U$122:$U$127</c:f>
              <c:strCache>
                <c:ptCount val="6"/>
                <c:pt idx="0">
                  <c:v>Albania</c:v>
                </c:pt>
                <c:pt idx="1">
                  <c:v>Bosnia</c:v>
                </c:pt>
                <c:pt idx="2">
                  <c:v>Kosovo*</c:v>
                </c:pt>
                <c:pt idx="3">
                  <c:v>Montenegro</c:v>
                </c:pt>
                <c:pt idx="4">
                  <c:v>North Macedonia</c:v>
                </c:pt>
                <c:pt idx="5">
                  <c:v>Serbia</c:v>
                </c:pt>
              </c:strCache>
            </c:strRef>
          </c:cat>
          <c:val>
            <c:numRef>
              <c:f>'Avg. roaming unit'!$Y$122:$Y$127</c:f>
              <c:numCache>
                <c:formatCode>0.00</c:formatCode>
                <c:ptCount val="6"/>
                <c:pt idx="0">
                  <c:v>0.34843584413481876</c:v>
                </c:pt>
                <c:pt idx="1">
                  <c:v>2.3011742538628011</c:v>
                </c:pt>
                <c:pt idx="2">
                  <c:v>0.30805692490528963</c:v>
                </c:pt>
                <c:pt idx="3">
                  <c:v>2.6354904220868325</c:v>
                </c:pt>
                <c:pt idx="4">
                  <c:v>0.55786838407935802</c:v>
                </c:pt>
                <c:pt idx="5">
                  <c:v>1.3047241898406579</c:v>
                </c:pt>
              </c:numCache>
            </c:numRef>
          </c:val>
          <c:extLst>
            <c:ext xmlns:c16="http://schemas.microsoft.com/office/drawing/2014/chart" uri="{C3380CC4-5D6E-409C-BE32-E72D297353CC}">
              <c16:uniqueId val="{00000003-2BF5-49A3-9F8C-6F917A7E661E}"/>
            </c:ext>
          </c:extLst>
        </c:ser>
        <c:ser>
          <c:idx val="4"/>
          <c:order val="4"/>
          <c:tx>
            <c:strRef>
              <c:f>'Avg. roaming unit'!$Z$121</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unit'!$U$122:$U$127</c:f>
              <c:strCache>
                <c:ptCount val="6"/>
                <c:pt idx="0">
                  <c:v>Albania</c:v>
                </c:pt>
                <c:pt idx="1">
                  <c:v>Bosnia</c:v>
                </c:pt>
                <c:pt idx="2">
                  <c:v>Kosovo*</c:v>
                </c:pt>
                <c:pt idx="3">
                  <c:v>Montenegro</c:v>
                </c:pt>
                <c:pt idx="4">
                  <c:v>North Macedonia</c:v>
                </c:pt>
                <c:pt idx="5">
                  <c:v>Serbia</c:v>
                </c:pt>
              </c:strCache>
            </c:strRef>
          </c:cat>
          <c:val>
            <c:numRef>
              <c:f>'Avg. roaming unit'!$Z$122:$Z$127</c:f>
              <c:numCache>
                <c:formatCode>0.00</c:formatCode>
                <c:ptCount val="6"/>
                <c:pt idx="0">
                  <c:v>0.48890173280480503</c:v>
                </c:pt>
                <c:pt idx="1">
                  <c:v>2.1264404320308046</c:v>
                </c:pt>
                <c:pt idx="2">
                  <c:v>0.15768086169702478</c:v>
                </c:pt>
                <c:pt idx="3">
                  <c:v>6.8046053820517018</c:v>
                </c:pt>
                <c:pt idx="4">
                  <c:v>0.73023373076912179</c:v>
                </c:pt>
                <c:pt idx="5">
                  <c:v>0.77065337577327597</c:v>
                </c:pt>
              </c:numCache>
            </c:numRef>
          </c:val>
          <c:extLst>
            <c:ext xmlns:c16="http://schemas.microsoft.com/office/drawing/2014/chart" uri="{C3380CC4-5D6E-409C-BE32-E72D297353CC}">
              <c16:uniqueId val="{00000004-2BF5-49A3-9F8C-6F917A7E661E}"/>
            </c:ext>
          </c:extLst>
        </c:ser>
        <c:ser>
          <c:idx val="5"/>
          <c:order val="5"/>
          <c:tx>
            <c:strRef>
              <c:f>'Avg. roaming unit'!$AA$121</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unit'!$U$122:$U$127</c:f>
              <c:strCache>
                <c:ptCount val="6"/>
                <c:pt idx="0">
                  <c:v>Albania</c:v>
                </c:pt>
                <c:pt idx="1">
                  <c:v>Bosnia</c:v>
                </c:pt>
                <c:pt idx="2">
                  <c:v>Kosovo*</c:v>
                </c:pt>
                <c:pt idx="3">
                  <c:v>Montenegro</c:v>
                </c:pt>
                <c:pt idx="4">
                  <c:v>North Macedonia</c:v>
                </c:pt>
                <c:pt idx="5">
                  <c:v>Serbia</c:v>
                </c:pt>
              </c:strCache>
            </c:strRef>
          </c:cat>
          <c:val>
            <c:numRef>
              <c:f>'Avg. roaming unit'!$AA$122:$AA$127</c:f>
              <c:numCache>
                <c:formatCode>0.00</c:formatCode>
                <c:ptCount val="6"/>
                <c:pt idx="0">
                  <c:v>0.34501237742497853</c:v>
                </c:pt>
                <c:pt idx="1">
                  <c:v>1.6395510470233143</c:v>
                </c:pt>
                <c:pt idx="2">
                  <c:v>0.12055890885270447</c:v>
                </c:pt>
                <c:pt idx="3">
                  <c:v>6.428978773379284</c:v>
                </c:pt>
                <c:pt idx="4">
                  <c:v>0.67778988769369286</c:v>
                </c:pt>
                <c:pt idx="5">
                  <c:v>1.2758774531860968</c:v>
                </c:pt>
              </c:numCache>
            </c:numRef>
          </c:val>
          <c:extLst>
            <c:ext xmlns:c16="http://schemas.microsoft.com/office/drawing/2014/chart" uri="{C3380CC4-5D6E-409C-BE32-E72D297353CC}">
              <c16:uniqueId val="{00000005-2BF5-49A3-9F8C-6F917A7E661E}"/>
            </c:ext>
          </c:extLst>
        </c:ser>
        <c:ser>
          <c:idx val="6"/>
          <c:order val="6"/>
          <c:tx>
            <c:strRef>
              <c:f>'Avg. roaming unit'!$AB$121</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unit'!$U$122:$U$127</c:f>
              <c:strCache>
                <c:ptCount val="6"/>
                <c:pt idx="0">
                  <c:v>Albania</c:v>
                </c:pt>
                <c:pt idx="1">
                  <c:v>Bosnia</c:v>
                </c:pt>
                <c:pt idx="2">
                  <c:v>Kosovo*</c:v>
                </c:pt>
                <c:pt idx="3">
                  <c:v>Montenegro</c:v>
                </c:pt>
                <c:pt idx="4">
                  <c:v>North Macedonia</c:v>
                </c:pt>
                <c:pt idx="5">
                  <c:v>Serbia</c:v>
                </c:pt>
              </c:strCache>
            </c:strRef>
          </c:cat>
          <c:val>
            <c:numRef>
              <c:f>'Avg. roaming unit'!$AB$122:$AB$127</c:f>
              <c:numCache>
                <c:formatCode>0.00</c:formatCode>
                <c:ptCount val="6"/>
                <c:pt idx="0">
                  <c:v>0.22516246002159343</c:v>
                </c:pt>
                <c:pt idx="1">
                  <c:v>1.4266351165344344</c:v>
                </c:pt>
                <c:pt idx="2">
                  <c:v>0.1340568378474177</c:v>
                </c:pt>
                <c:pt idx="3">
                  <c:v>7.7667758321080065</c:v>
                </c:pt>
                <c:pt idx="4">
                  <c:v>0.40304439656958196</c:v>
                </c:pt>
                <c:pt idx="5">
                  <c:v>1.1171309841115342</c:v>
                </c:pt>
              </c:numCache>
            </c:numRef>
          </c:val>
          <c:extLst>
            <c:ext xmlns:c16="http://schemas.microsoft.com/office/drawing/2014/chart" uri="{C3380CC4-5D6E-409C-BE32-E72D297353CC}">
              <c16:uniqueId val="{00000006-2BF5-49A3-9F8C-6F917A7E661E}"/>
            </c:ext>
          </c:extLst>
        </c:ser>
        <c:ser>
          <c:idx val="7"/>
          <c:order val="7"/>
          <c:tx>
            <c:strRef>
              <c:f>'Avg. roaming unit'!$AC$121</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unit'!$U$122:$U$127</c:f>
              <c:strCache>
                <c:ptCount val="6"/>
                <c:pt idx="0">
                  <c:v>Albania</c:v>
                </c:pt>
                <c:pt idx="1">
                  <c:v>Bosnia</c:v>
                </c:pt>
                <c:pt idx="2">
                  <c:v>Kosovo*</c:v>
                </c:pt>
                <c:pt idx="3">
                  <c:v>Montenegro</c:v>
                </c:pt>
                <c:pt idx="4">
                  <c:v>North Macedonia</c:v>
                </c:pt>
                <c:pt idx="5">
                  <c:v>Serbia</c:v>
                </c:pt>
              </c:strCache>
            </c:strRef>
          </c:cat>
          <c:val>
            <c:numRef>
              <c:f>'Avg. roaming unit'!$AC$122:$AC$127</c:f>
              <c:numCache>
                <c:formatCode>0.00</c:formatCode>
                <c:ptCount val="6"/>
                <c:pt idx="0">
                  <c:v>0.3146909018276241</c:v>
                </c:pt>
                <c:pt idx="1">
                  <c:v>1.6725514424479568</c:v>
                </c:pt>
                <c:pt idx="2">
                  <c:v>0.17965285487900409</c:v>
                </c:pt>
                <c:pt idx="3">
                  <c:v>6.3916730737867242</c:v>
                </c:pt>
                <c:pt idx="4">
                  <c:v>0.51822630275158021</c:v>
                </c:pt>
                <c:pt idx="5">
                  <c:v>1.418978310564633</c:v>
                </c:pt>
              </c:numCache>
            </c:numRef>
          </c:val>
          <c:extLst>
            <c:ext xmlns:c16="http://schemas.microsoft.com/office/drawing/2014/chart" uri="{C3380CC4-5D6E-409C-BE32-E72D297353CC}">
              <c16:uniqueId val="{00000007-2BF5-49A3-9F8C-6F917A7E661E}"/>
            </c:ext>
          </c:extLst>
        </c:ser>
        <c:ser>
          <c:idx val="8"/>
          <c:order val="8"/>
          <c:tx>
            <c:strRef>
              <c:f>'Avg. roaming unit'!$AD$121</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unit'!$U$122:$U$127</c:f>
              <c:strCache>
                <c:ptCount val="6"/>
                <c:pt idx="0">
                  <c:v>Albania</c:v>
                </c:pt>
                <c:pt idx="1">
                  <c:v>Bosnia</c:v>
                </c:pt>
                <c:pt idx="2">
                  <c:v>Kosovo*</c:v>
                </c:pt>
                <c:pt idx="3">
                  <c:v>Montenegro</c:v>
                </c:pt>
                <c:pt idx="4">
                  <c:v>North Macedonia</c:v>
                </c:pt>
                <c:pt idx="5">
                  <c:v>Serbia</c:v>
                </c:pt>
              </c:strCache>
            </c:strRef>
          </c:cat>
          <c:val>
            <c:numRef>
              <c:f>'Avg. roaming unit'!$AD$122:$AD$127</c:f>
              <c:numCache>
                <c:formatCode>0.00</c:formatCode>
                <c:ptCount val="6"/>
                <c:pt idx="0">
                  <c:v>0.28813932835058431</c:v>
                </c:pt>
                <c:pt idx="1">
                  <c:v>1.4627555762081785</c:v>
                </c:pt>
                <c:pt idx="2">
                  <c:v>0.13229684188811611</c:v>
                </c:pt>
                <c:pt idx="3">
                  <c:v>6.5664039132838115</c:v>
                </c:pt>
                <c:pt idx="4">
                  <c:v>0.41668012807616245</c:v>
                </c:pt>
                <c:pt idx="5">
                  <c:v>1.1655357629750183</c:v>
                </c:pt>
              </c:numCache>
            </c:numRef>
          </c:val>
          <c:extLst>
            <c:ext xmlns:c16="http://schemas.microsoft.com/office/drawing/2014/chart" uri="{C3380CC4-5D6E-409C-BE32-E72D297353CC}">
              <c16:uniqueId val="{00000008-2BF5-49A3-9F8C-6F917A7E661E}"/>
            </c:ext>
          </c:extLst>
        </c:ser>
        <c:ser>
          <c:idx val="9"/>
          <c:order val="9"/>
          <c:tx>
            <c:strRef>
              <c:f>'Avg. roaming unit'!$AE$121</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unit'!$U$122:$U$127</c:f>
              <c:strCache>
                <c:ptCount val="6"/>
                <c:pt idx="0">
                  <c:v>Albania</c:v>
                </c:pt>
                <c:pt idx="1">
                  <c:v>Bosnia</c:v>
                </c:pt>
                <c:pt idx="2">
                  <c:v>Kosovo*</c:v>
                </c:pt>
                <c:pt idx="3">
                  <c:v>Montenegro</c:v>
                </c:pt>
                <c:pt idx="4">
                  <c:v>North Macedonia</c:v>
                </c:pt>
                <c:pt idx="5">
                  <c:v>Serbia</c:v>
                </c:pt>
              </c:strCache>
            </c:strRef>
          </c:cat>
          <c:val>
            <c:numRef>
              <c:f>'Avg. roaming unit'!$AE$122:$AE$127</c:f>
              <c:numCache>
                <c:formatCode>0.00</c:formatCode>
                <c:ptCount val="6"/>
                <c:pt idx="0">
                  <c:v>0.29495696337877575</c:v>
                </c:pt>
                <c:pt idx="1">
                  <c:v>1.3270770613449938</c:v>
                </c:pt>
                <c:pt idx="2">
                  <c:v>0.1264355654595517</c:v>
                </c:pt>
                <c:pt idx="3">
                  <c:v>6.2031431275569391</c:v>
                </c:pt>
                <c:pt idx="4">
                  <c:v>0.5483665501684768</c:v>
                </c:pt>
                <c:pt idx="5">
                  <c:v>1.2130570739854989</c:v>
                </c:pt>
              </c:numCache>
            </c:numRef>
          </c:val>
          <c:extLst>
            <c:ext xmlns:c16="http://schemas.microsoft.com/office/drawing/2014/chart" uri="{C3380CC4-5D6E-409C-BE32-E72D297353CC}">
              <c16:uniqueId val="{00000009-2BF5-49A3-9F8C-6F917A7E661E}"/>
            </c:ext>
          </c:extLst>
        </c:ser>
        <c:ser>
          <c:idx val="10"/>
          <c:order val="10"/>
          <c:tx>
            <c:strRef>
              <c:f>'Avg. roaming unit'!$AF$121</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unit'!$U$122:$U$127</c:f>
              <c:strCache>
                <c:ptCount val="6"/>
                <c:pt idx="0">
                  <c:v>Albania</c:v>
                </c:pt>
                <c:pt idx="1">
                  <c:v>Bosnia</c:v>
                </c:pt>
                <c:pt idx="2">
                  <c:v>Kosovo*</c:v>
                </c:pt>
                <c:pt idx="3">
                  <c:v>Montenegro</c:v>
                </c:pt>
                <c:pt idx="4">
                  <c:v>North Macedonia</c:v>
                </c:pt>
                <c:pt idx="5">
                  <c:v>Serbia</c:v>
                </c:pt>
              </c:strCache>
            </c:strRef>
          </c:cat>
          <c:val>
            <c:numRef>
              <c:f>'Avg. roaming unit'!$AF$122:$AF$127</c:f>
              <c:numCache>
                <c:formatCode>0.00</c:formatCode>
                <c:ptCount val="6"/>
                <c:pt idx="0">
                  <c:v>0.18566337625667476</c:v>
                </c:pt>
                <c:pt idx="1">
                  <c:v>1.3720536945254862</c:v>
                </c:pt>
                <c:pt idx="2">
                  <c:v>0.64642112810607533</c:v>
                </c:pt>
                <c:pt idx="3">
                  <c:v>5.1771746742835978</c:v>
                </c:pt>
                <c:pt idx="4">
                  <c:v>0.54734753916951184</c:v>
                </c:pt>
                <c:pt idx="5">
                  <c:v>1.2051510837872035</c:v>
                </c:pt>
              </c:numCache>
            </c:numRef>
          </c:val>
          <c:extLst>
            <c:ext xmlns:c16="http://schemas.microsoft.com/office/drawing/2014/chart" uri="{C3380CC4-5D6E-409C-BE32-E72D297353CC}">
              <c16:uniqueId val="{0000000A-2BF5-49A3-9F8C-6F917A7E661E}"/>
            </c:ext>
          </c:extLst>
        </c:ser>
        <c:ser>
          <c:idx val="11"/>
          <c:order val="11"/>
          <c:tx>
            <c:strRef>
              <c:f>'Avg. roaming unit'!$AG$121</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unit'!$U$122:$U$127</c:f>
              <c:strCache>
                <c:ptCount val="6"/>
                <c:pt idx="0">
                  <c:v>Albania</c:v>
                </c:pt>
                <c:pt idx="1">
                  <c:v>Bosnia</c:v>
                </c:pt>
                <c:pt idx="2">
                  <c:v>Kosovo*</c:v>
                </c:pt>
                <c:pt idx="3">
                  <c:v>Montenegro</c:v>
                </c:pt>
                <c:pt idx="4">
                  <c:v>North Macedonia</c:v>
                </c:pt>
                <c:pt idx="5">
                  <c:v>Serbia</c:v>
                </c:pt>
              </c:strCache>
            </c:strRef>
          </c:cat>
          <c:val>
            <c:numRef>
              <c:f>'Avg. roaming unit'!$AG$122:$AG$127</c:f>
              <c:numCache>
                <c:formatCode>0.00</c:formatCode>
                <c:ptCount val="6"/>
                <c:pt idx="0">
                  <c:v>0.34603881100542905</c:v>
                </c:pt>
                <c:pt idx="1">
                  <c:v>1.5040691035259719</c:v>
                </c:pt>
                <c:pt idx="2">
                  <c:v>0.56026576170628217</c:v>
                </c:pt>
                <c:pt idx="3">
                  <c:v>3.6073193791213392</c:v>
                </c:pt>
                <c:pt idx="4">
                  <c:v>0.52045757383606672</c:v>
                </c:pt>
                <c:pt idx="5">
                  <c:v>2.7549045959195149</c:v>
                </c:pt>
              </c:numCache>
            </c:numRef>
          </c:val>
          <c:extLst>
            <c:ext xmlns:c16="http://schemas.microsoft.com/office/drawing/2014/chart" uri="{C3380CC4-5D6E-409C-BE32-E72D297353CC}">
              <c16:uniqueId val="{0000000B-2BF5-49A3-9F8C-6F917A7E661E}"/>
            </c:ext>
          </c:extLst>
        </c:ser>
        <c:ser>
          <c:idx val="12"/>
          <c:order val="12"/>
          <c:tx>
            <c:strRef>
              <c:f>'Avg. roaming unit'!$AH$121</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unit'!$U$122:$U$127</c:f>
              <c:strCache>
                <c:ptCount val="6"/>
                <c:pt idx="0">
                  <c:v>Albania</c:v>
                </c:pt>
                <c:pt idx="1">
                  <c:v>Bosnia</c:v>
                </c:pt>
                <c:pt idx="2">
                  <c:v>Kosovo*</c:v>
                </c:pt>
                <c:pt idx="3">
                  <c:v>Montenegro</c:v>
                </c:pt>
                <c:pt idx="4">
                  <c:v>North Macedonia</c:v>
                </c:pt>
                <c:pt idx="5">
                  <c:v>Serbia</c:v>
                </c:pt>
              </c:strCache>
            </c:strRef>
          </c:cat>
          <c:val>
            <c:numRef>
              <c:f>'Avg. roaming unit'!$AH$122:$AH$127</c:f>
              <c:numCache>
                <c:formatCode>0.00</c:formatCode>
                <c:ptCount val="6"/>
                <c:pt idx="0">
                  <c:v>0.20479540354283712</c:v>
                </c:pt>
                <c:pt idx="1">
                  <c:v>1.3209313436401233</c:v>
                </c:pt>
                <c:pt idx="2">
                  <c:v>0.26570650898681308</c:v>
                </c:pt>
                <c:pt idx="3">
                  <c:v>3.1746516495239958</c:v>
                </c:pt>
                <c:pt idx="4">
                  <c:v>0.37839251269577528</c:v>
                </c:pt>
                <c:pt idx="5">
                  <c:v>1.2451303076787668</c:v>
                </c:pt>
              </c:numCache>
            </c:numRef>
          </c:val>
          <c:extLst>
            <c:ext xmlns:c16="http://schemas.microsoft.com/office/drawing/2014/chart" uri="{C3380CC4-5D6E-409C-BE32-E72D297353CC}">
              <c16:uniqueId val="{0000000C-2BF5-49A3-9F8C-6F917A7E661E}"/>
            </c:ext>
          </c:extLst>
        </c:ser>
        <c:ser>
          <c:idx val="13"/>
          <c:order val="13"/>
          <c:tx>
            <c:strRef>
              <c:f>'Avg. roaming unit'!$AI$121</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unit'!$U$122:$U$127</c:f>
              <c:strCache>
                <c:ptCount val="6"/>
                <c:pt idx="0">
                  <c:v>Albania</c:v>
                </c:pt>
                <c:pt idx="1">
                  <c:v>Bosnia</c:v>
                </c:pt>
                <c:pt idx="2">
                  <c:v>Kosovo*</c:v>
                </c:pt>
                <c:pt idx="3">
                  <c:v>Montenegro</c:v>
                </c:pt>
                <c:pt idx="4">
                  <c:v>North Macedonia</c:v>
                </c:pt>
                <c:pt idx="5">
                  <c:v>Serbia</c:v>
                </c:pt>
              </c:strCache>
            </c:strRef>
          </c:cat>
          <c:val>
            <c:numRef>
              <c:f>'Avg. roaming unit'!$AI$122:$AI$127</c:f>
              <c:numCache>
                <c:formatCode>0.00</c:formatCode>
                <c:ptCount val="6"/>
                <c:pt idx="0">
                  <c:v>0.18381779365274872</c:v>
                </c:pt>
                <c:pt idx="1">
                  <c:v>1.2113542843724538</c:v>
                </c:pt>
                <c:pt idx="2">
                  <c:v>0.33973404146513358</c:v>
                </c:pt>
                <c:pt idx="3">
                  <c:v>5.1650975988944552</c:v>
                </c:pt>
                <c:pt idx="4">
                  <c:v>0.38278328396471489</c:v>
                </c:pt>
                <c:pt idx="5">
                  <c:v>1.4897409277365015</c:v>
                </c:pt>
              </c:numCache>
            </c:numRef>
          </c:val>
          <c:extLst>
            <c:ext xmlns:c16="http://schemas.microsoft.com/office/drawing/2014/chart" uri="{C3380CC4-5D6E-409C-BE32-E72D297353CC}">
              <c16:uniqueId val="{0000000D-2BF5-49A3-9F8C-6F917A7E661E}"/>
            </c:ext>
          </c:extLst>
        </c:ser>
        <c:ser>
          <c:idx val="14"/>
          <c:order val="14"/>
          <c:tx>
            <c:strRef>
              <c:f>'Avg. roaming unit'!$AJ$121</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unit'!$U$122:$U$127</c:f>
              <c:strCache>
                <c:ptCount val="6"/>
                <c:pt idx="0">
                  <c:v>Albania</c:v>
                </c:pt>
                <c:pt idx="1">
                  <c:v>Bosnia</c:v>
                </c:pt>
                <c:pt idx="2">
                  <c:v>Kosovo*</c:v>
                </c:pt>
                <c:pt idx="3">
                  <c:v>Montenegro</c:v>
                </c:pt>
                <c:pt idx="4">
                  <c:v>North Macedonia</c:v>
                </c:pt>
                <c:pt idx="5">
                  <c:v>Serbia</c:v>
                </c:pt>
              </c:strCache>
            </c:strRef>
          </c:cat>
          <c:val>
            <c:numRef>
              <c:f>'Avg. roaming unit'!$AJ$122:$AJ$127</c:f>
              <c:numCache>
                <c:formatCode>#,##0.00</c:formatCode>
                <c:ptCount val="6"/>
                <c:pt idx="0">
                  <c:v>0.29829534300166965</c:v>
                </c:pt>
                <c:pt idx="1">
                  <c:v>1.4142673884284074</c:v>
                </c:pt>
                <c:pt idx="2">
                  <c:v>0.18286423607329694</c:v>
                </c:pt>
                <c:pt idx="3">
                  <c:v>2.3618324732161682</c:v>
                </c:pt>
                <c:pt idx="4">
                  <c:v>0.3672995668596401</c:v>
                </c:pt>
                <c:pt idx="5">
                  <c:v>1.5659462165021953</c:v>
                </c:pt>
              </c:numCache>
            </c:numRef>
          </c:val>
          <c:extLst>
            <c:ext xmlns:c16="http://schemas.microsoft.com/office/drawing/2014/chart" uri="{C3380CC4-5D6E-409C-BE32-E72D297353CC}">
              <c16:uniqueId val="{00000000-77D2-4424-84F3-4D29B7A763FC}"/>
            </c:ext>
          </c:extLst>
        </c:ser>
        <c:ser>
          <c:idx val="15"/>
          <c:order val="15"/>
          <c:tx>
            <c:strRef>
              <c:f>'Avg. roaming unit'!$AK$121</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unit'!$U$122:$U$127</c:f>
              <c:strCache>
                <c:ptCount val="6"/>
                <c:pt idx="0">
                  <c:v>Albania</c:v>
                </c:pt>
                <c:pt idx="1">
                  <c:v>Bosnia</c:v>
                </c:pt>
                <c:pt idx="2">
                  <c:v>Kosovo*</c:v>
                </c:pt>
                <c:pt idx="3">
                  <c:v>Montenegro</c:v>
                </c:pt>
                <c:pt idx="4">
                  <c:v>North Macedonia</c:v>
                </c:pt>
                <c:pt idx="5">
                  <c:v>Serbia</c:v>
                </c:pt>
              </c:strCache>
            </c:strRef>
          </c:cat>
          <c:val>
            <c:numRef>
              <c:f>'Avg. roaming unit'!$AK$122:$AK$127</c:f>
              <c:numCache>
                <c:formatCode>#,##0.00</c:formatCode>
                <c:ptCount val="6"/>
                <c:pt idx="0">
                  <c:v>0.26151538114706679</c:v>
                </c:pt>
                <c:pt idx="1">
                  <c:v>1.3705552495652287</c:v>
                </c:pt>
                <c:pt idx="2">
                  <c:v>9.5503910383756316E-2</c:v>
                </c:pt>
                <c:pt idx="3">
                  <c:v>1.7414809950720647</c:v>
                </c:pt>
                <c:pt idx="4">
                  <c:v>0.36339661013230889</c:v>
                </c:pt>
                <c:pt idx="5">
                  <c:v>2.4949542896829886</c:v>
                </c:pt>
              </c:numCache>
            </c:numRef>
          </c:val>
          <c:extLst>
            <c:ext xmlns:c16="http://schemas.microsoft.com/office/drawing/2014/chart" uri="{C3380CC4-5D6E-409C-BE32-E72D297353CC}">
              <c16:uniqueId val="{00000001-77D2-4424-84F3-4D29B7A763FC}"/>
            </c:ext>
          </c:extLst>
        </c:ser>
        <c:dLbls>
          <c:dLblPos val="outEnd"/>
          <c:showLegendKey val="0"/>
          <c:showVal val="1"/>
          <c:showCatName val="0"/>
          <c:showSerName val="0"/>
          <c:showPercent val="0"/>
          <c:showBubbleSize val="0"/>
        </c:dLbls>
        <c:gapWidth val="219"/>
        <c:overlap val="-27"/>
        <c:axId val="688430072"/>
        <c:axId val="688439256"/>
        <c:extLst>
          <c:ext xmlns:c15="http://schemas.microsoft.com/office/drawing/2012/chart" uri="{02D57815-91ED-43cb-92C2-25804820EDAC}">
            <c15:filteredBarSeries>
              <c15:ser>
                <c:idx val="0"/>
                <c:order val="0"/>
                <c:tx>
                  <c:strRef>
                    <c:extLst>
                      <c:ext uri="{02D57815-91ED-43cb-92C2-25804820EDAC}">
                        <c15:formulaRef>
                          <c15:sqref>'Avg. roaming unit'!$V$121</c15:sqref>
                        </c15:formulaRef>
                      </c:ext>
                    </c:extLst>
                    <c:strCache>
                      <c:ptCount val="1"/>
                      <c:pt idx="0">
                        <c:v> </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'Avg. roaming unit'!$U$122:$U$127</c15:sqref>
                        </c15:formulaRef>
                      </c:ext>
                    </c:extLst>
                    <c:strCache>
                      <c:ptCount val="6"/>
                      <c:pt idx="0">
                        <c:v>Albania</c:v>
                      </c:pt>
                      <c:pt idx="1">
                        <c:v>Bosnia</c:v>
                      </c:pt>
                      <c:pt idx="2">
                        <c:v>Kosovo*</c:v>
                      </c:pt>
                      <c:pt idx="3">
                        <c:v>Montenegro</c:v>
                      </c:pt>
                      <c:pt idx="4">
                        <c:v>North Macedonia</c:v>
                      </c:pt>
                      <c:pt idx="5">
                        <c:v>Serbia</c:v>
                      </c:pt>
                    </c:strCache>
                  </c:strRef>
                </c:cat>
                <c:val>
                  <c:numRef>
                    <c:extLst>
                      <c:ext uri="{02D57815-91ED-43cb-92C2-25804820EDAC}">
                        <c15:formulaRef>
                          <c15:sqref>'Avg. roaming unit'!$V$122:$V$127</c15:sqref>
                        </c15:formulaRef>
                      </c:ext>
                    </c:extLst>
                    <c:numCache>
                      <c:formatCode>0.0000</c:formatCode>
                      <c:ptCount val="6"/>
                    </c:numCache>
                  </c:numRef>
                </c:val>
                <c:extLst>
                  <c:ext xmlns:c16="http://schemas.microsoft.com/office/drawing/2014/chart" uri="{C3380CC4-5D6E-409C-BE32-E72D297353CC}">
                    <c16:uniqueId val="{00000000-2BF5-49A3-9F8C-6F917A7E661E}"/>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'Avg. roaming unit'!$W$121</c15:sqref>
                        </c15:formulaRef>
                      </c:ext>
                    </c:extLst>
                    <c:strCache>
                      <c:ptCount val="1"/>
                      <c:pt idx="0">
                        <c:v>  </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'Avg. roaming unit'!$U$122:$U$127</c15:sqref>
                        </c15:formulaRef>
                      </c:ext>
                    </c:extLst>
                    <c:strCache>
                      <c:ptCount val="6"/>
                      <c:pt idx="0">
                        <c:v>Albania</c:v>
                      </c:pt>
                      <c:pt idx="1">
                        <c:v>Bosnia</c:v>
                      </c:pt>
                      <c:pt idx="2">
                        <c:v>Kosovo*</c:v>
                      </c:pt>
                      <c:pt idx="3">
                        <c:v>Montenegro</c:v>
                      </c:pt>
                      <c:pt idx="4">
                        <c:v>North Macedonia</c:v>
                      </c:pt>
                      <c:pt idx="5">
                        <c:v>Serbia</c:v>
                      </c:pt>
                    </c:strCache>
                  </c:strRef>
                </c:cat>
                <c:val>
                  <c:numRef>
                    <c:extLst xmlns:c15="http://schemas.microsoft.com/office/drawing/2012/chart">
                      <c:ext xmlns:c15="http://schemas.microsoft.com/office/drawing/2012/chart" uri="{02D57815-91ED-43cb-92C2-25804820EDAC}">
                        <c15:formulaRef>
                          <c15:sqref>'Avg. roaming unit'!$W$122:$W$127</c15:sqref>
                        </c15:formulaRef>
                      </c:ext>
                    </c:extLst>
                    <c:numCache>
                      <c:formatCode>0.0000</c:formatCode>
                      <c:ptCount val="6"/>
                    </c:numCache>
                  </c:numRef>
                </c:val>
                <c:extLst xmlns:c15="http://schemas.microsoft.com/office/drawing/2012/chart">
                  <c:ext xmlns:c16="http://schemas.microsoft.com/office/drawing/2014/chart" uri="{C3380CC4-5D6E-409C-BE32-E72D297353CC}">
                    <c16:uniqueId val="{00000001-2BF5-49A3-9F8C-6F917A7E661E}"/>
                  </c:ext>
                </c:extLst>
              </c15:ser>
            </c15:filteredBarSeries>
          </c:ext>
        </c:extLst>
      </c:barChart>
      <c:catAx>
        <c:axId val="688430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8439256"/>
        <c:crosses val="autoZero"/>
        <c:auto val="1"/>
        <c:lblAlgn val="ctr"/>
        <c:lblOffset val="100"/>
        <c:noMultiLvlLbl val="0"/>
      </c:catAx>
      <c:valAx>
        <c:axId val="6884392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8430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16B Average number of roaming GB (WB RLAH+ and RLAH) / subscriber (WB RLAH+ and RLAH) /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2"/>
          <c:tx>
            <c:strRef>
              <c:f>'Avg. roaming unit'!$X$171</c:f>
              <c:strCache>
                <c:ptCount val="1"/>
                <c:pt idx="0">
                  <c:v>Q2 2019</c:v>
                </c:pt>
              </c:strCache>
            </c:strRef>
          </c:tx>
          <c:spPr>
            <a:solidFill>
              <a:schemeClr val="accent3"/>
            </a:solidFill>
            <a:ln>
              <a:noFill/>
            </a:ln>
            <a:effectLst/>
          </c:spPr>
          <c:invertIfNegative val="0"/>
          <c:dLbls>
            <c:delete val="1"/>
          </c:dLbls>
          <c:cat>
            <c:strRef>
              <c:f>'Avg. roaming unit'!$U$172:$U$177</c:f>
              <c:strCache>
                <c:ptCount val="6"/>
                <c:pt idx="0">
                  <c:v>Albania</c:v>
                </c:pt>
                <c:pt idx="1">
                  <c:v>Bosnia</c:v>
                </c:pt>
                <c:pt idx="2">
                  <c:v>Kosovo*</c:v>
                </c:pt>
                <c:pt idx="3">
                  <c:v>Montenegro</c:v>
                </c:pt>
                <c:pt idx="4">
                  <c:v>North Macedonia</c:v>
                </c:pt>
                <c:pt idx="5">
                  <c:v>Serbia</c:v>
                </c:pt>
              </c:strCache>
            </c:strRef>
          </c:cat>
          <c:val>
            <c:numRef>
              <c:f>'Avg. roaming unit'!$X$172:$X$177</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0AB3-4D97-B7B6-2CDC8BB767B6}"/>
            </c:ext>
          </c:extLst>
        </c:ser>
        <c:ser>
          <c:idx val="3"/>
          <c:order val="3"/>
          <c:tx>
            <c:strRef>
              <c:f>'Avg. roaming unit'!$Y$171</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unit'!$U$172:$U$177</c:f>
              <c:strCache>
                <c:ptCount val="6"/>
                <c:pt idx="0">
                  <c:v>Albania</c:v>
                </c:pt>
                <c:pt idx="1">
                  <c:v>Bosnia</c:v>
                </c:pt>
                <c:pt idx="2">
                  <c:v>Kosovo*</c:v>
                </c:pt>
                <c:pt idx="3">
                  <c:v>Montenegro</c:v>
                </c:pt>
                <c:pt idx="4">
                  <c:v>North Macedonia</c:v>
                </c:pt>
                <c:pt idx="5">
                  <c:v>Serbia</c:v>
                </c:pt>
              </c:strCache>
            </c:strRef>
          </c:cat>
          <c:val>
            <c:numRef>
              <c:f>'Avg. roaming unit'!$Y$172:$Y$177</c:f>
              <c:numCache>
                <c:formatCode>0.00</c:formatCode>
                <c:ptCount val="6"/>
                <c:pt idx="0">
                  <c:v>5.6845023394623238E-3</c:v>
                </c:pt>
                <c:pt idx="1">
                  <c:v>1.6932367947556495E-2</c:v>
                </c:pt>
                <c:pt idx="2">
                  <c:v>1.7040747386079396E-2</c:v>
                </c:pt>
                <c:pt idx="3">
                  <c:v>0.29875678696923641</c:v>
                </c:pt>
                <c:pt idx="4">
                  <c:v>5.6197568895013789E-3</c:v>
                </c:pt>
                <c:pt idx="5">
                  <c:v>9.3932440504865596E-3</c:v>
                </c:pt>
              </c:numCache>
            </c:numRef>
          </c:val>
          <c:extLst>
            <c:ext xmlns:c16="http://schemas.microsoft.com/office/drawing/2014/chart" uri="{C3380CC4-5D6E-409C-BE32-E72D297353CC}">
              <c16:uniqueId val="{00000003-0AB3-4D97-B7B6-2CDC8BB767B6}"/>
            </c:ext>
          </c:extLst>
        </c:ser>
        <c:ser>
          <c:idx val="4"/>
          <c:order val="4"/>
          <c:tx>
            <c:strRef>
              <c:f>'Avg. roaming unit'!$Z$171</c:f>
              <c:strCache>
                <c:ptCount val="1"/>
                <c:pt idx="0">
                  <c:v>Q4 2019</c:v>
                </c:pt>
              </c:strCache>
            </c:strRef>
          </c:tx>
          <c:spPr>
            <a:solidFill>
              <a:schemeClr val="accent5"/>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2-AC0C-4C86-9C8B-7FD5C047533E}"/>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unit'!$U$172:$U$177</c:f>
              <c:strCache>
                <c:ptCount val="6"/>
                <c:pt idx="0">
                  <c:v>Albania</c:v>
                </c:pt>
                <c:pt idx="1">
                  <c:v>Bosnia</c:v>
                </c:pt>
                <c:pt idx="2">
                  <c:v>Kosovo*</c:v>
                </c:pt>
                <c:pt idx="3">
                  <c:v>Montenegro</c:v>
                </c:pt>
                <c:pt idx="4">
                  <c:v>North Macedonia</c:v>
                </c:pt>
                <c:pt idx="5">
                  <c:v>Serbia</c:v>
                </c:pt>
              </c:strCache>
            </c:strRef>
          </c:cat>
          <c:val>
            <c:numRef>
              <c:f>'Avg. roaming unit'!$Z$172:$Z$177</c:f>
              <c:numCache>
                <c:formatCode>0.00</c:formatCode>
                <c:ptCount val="6"/>
                <c:pt idx="0">
                  <c:v>1.7240542254248037E-2</c:v>
                </c:pt>
                <c:pt idx="1">
                  <c:v>1.6315486373414182E-2</c:v>
                </c:pt>
                <c:pt idx="2">
                  <c:v>5.4389392695130398E-3</c:v>
                </c:pt>
                <c:pt idx="3">
                  <c:v>0.94737248058549817</c:v>
                </c:pt>
                <c:pt idx="4">
                  <c:v>5.9741291115028503E-3</c:v>
                </c:pt>
                <c:pt idx="5">
                  <c:v>3.9982692402635448E-3</c:v>
                </c:pt>
              </c:numCache>
            </c:numRef>
          </c:val>
          <c:extLst>
            <c:ext xmlns:c16="http://schemas.microsoft.com/office/drawing/2014/chart" uri="{C3380CC4-5D6E-409C-BE32-E72D297353CC}">
              <c16:uniqueId val="{00000004-0AB3-4D97-B7B6-2CDC8BB767B6}"/>
            </c:ext>
          </c:extLst>
        </c:ser>
        <c:ser>
          <c:idx val="5"/>
          <c:order val="5"/>
          <c:tx>
            <c:strRef>
              <c:f>'Avg. roaming unit'!$AA$171</c:f>
              <c:strCache>
                <c:ptCount val="1"/>
                <c:pt idx="0">
                  <c:v>Q1 2020</c:v>
                </c:pt>
              </c:strCache>
            </c:strRef>
          </c:tx>
          <c:spPr>
            <a:solidFill>
              <a:schemeClr val="accent6"/>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1-AC0C-4C86-9C8B-7FD5C047533E}"/>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unit'!$U$172:$U$177</c:f>
              <c:strCache>
                <c:ptCount val="6"/>
                <c:pt idx="0">
                  <c:v>Albania</c:v>
                </c:pt>
                <c:pt idx="1">
                  <c:v>Bosnia</c:v>
                </c:pt>
                <c:pt idx="2">
                  <c:v>Kosovo*</c:v>
                </c:pt>
                <c:pt idx="3">
                  <c:v>Montenegro</c:v>
                </c:pt>
                <c:pt idx="4">
                  <c:v>North Macedonia</c:v>
                </c:pt>
                <c:pt idx="5">
                  <c:v>Serbia</c:v>
                </c:pt>
              </c:strCache>
            </c:strRef>
          </c:cat>
          <c:val>
            <c:numRef>
              <c:f>'Avg. roaming unit'!$AA$172:$AA$177</c:f>
              <c:numCache>
                <c:formatCode>0.00</c:formatCode>
                <c:ptCount val="6"/>
                <c:pt idx="0">
                  <c:v>1.4199576802867597E-2</c:v>
                </c:pt>
                <c:pt idx="1">
                  <c:v>1.9735891639041495E-2</c:v>
                </c:pt>
                <c:pt idx="2">
                  <c:v>4.5601441137937482E-3</c:v>
                </c:pt>
                <c:pt idx="3">
                  <c:v>1.3006015974937095</c:v>
                </c:pt>
                <c:pt idx="4">
                  <c:v>1.0641872714155216E-2</c:v>
                </c:pt>
                <c:pt idx="5">
                  <c:v>1.0012276080939976E-2</c:v>
                </c:pt>
              </c:numCache>
            </c:numRef>
          </c:val>
          <c:extLst>
            <c:ext xmlns:c16="http://schemas.microsoft.com/office/drawing/2014/chart" uri="{C3380CC4-5D6E-409C-BE32-E72D297353CC}">
              <c16:uniqueId val="{00000005-0AB3-4D97-B7B6-2CDC8BB767B6}"/>
            </c:ext>
          </c:extLst>
        </c:ser>
        <c:ser>
          <c:idx val="6"/>
          <c:order val="6"/>
          <c:tx>
            <c:strRef>
              <c:f>'Avg. roaming unit'!$AB$171</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unit'!$U$172:$U$177</c:f>
              <c:strCache>
                <c:ptCount val="6"/>
                <c:pt idx="0">
                  <c:v>Albania</c:v>
                </c:pt>
                <c:pt idx="1">
                  <c:v>Bosnia</c:v>
                </c:pt>
                <c:pt idx="2">
                  <c:v>Kosovo*</c:v>
                </c:pt>
                <c:pt idx="3">
                  <c:v>Montenegro</c:v>
                </c:pt>
                <c:pt idx="4">
                  <c:v>North Macedonia</c:v>
                </c:pt>
                <c:pt idx="5">
                  <c:v>Serbia</c:v>
                </c:pt>
              </c:strCache>
            </c:strRef>
          </c:cat>
          <c:val>
            <c:numRef>
              <c:f>'Avg. roaming unit'!$AB$172:$AB$177</c:f>
              <c:numCache>
                <c:formatCode>0.00</c:formatCode>
                <c:ptCount val="6"/>
                <c:pt idx="0">
                  <c:v>1.168508525307845E-2</c:v>
                </c:pt>
                <c:pt idx="1">
                  <c:v>2.2162421317991305E-2</c:v>
                </c:pt>
                <c:pt idx="2">
                  <c:v>1.3402139238130982E-2</c:v>
                </c:pt>
                <c:pt idx="3">
                  <c:v>2.5332501175475928</c:v>
                </c:pt>
                <c:pt idx="4">
                  <c:v>8.2727116968338132E-3</c:v>
                </c:pt>
                <c:pt idx="5">
                  <c:v>1.2169549905401096E-2</c:v>
                </c:pt>
              </c:numCache>
            </c:numRef>
          </c:val>
          <c:extLst>
            <c:ext xmlns:c16="http://schemas.microsoft.com/office/drawing/2014/chart" uri="{C3380CC4-5D6E-409C-BE32-E72D297353CC}">
              <c16:uniqueId val="{00000006-0AB3-4D97-B7B6-2CDC8BB767B6}"/>
            </c:ext>
          </c:extLst>
        </c:ser>
        <c:ser>
          <c:idx val="7"/>
          <c:order val="7"/>
          <c:tx>
            <c:strRef>
              <c:f>'Avg. roaming unit'!$AC$171</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unit'!$U$172:$U$177</c:f>
              <c:strCache>
                <c:ptCount val="6"/>
                <c:pt idx="0">
                  <c:v>Albania</c:v>
                </c:pt>
                <c:pt idx="1">
                  <c:v>Bosnia</c:v>
                </c:pt>
                <c:pt idx="2">
                  <c:v>Kosovo*</c:v>
                </c:pt>
                <c:pt idx="3">
                  <c:v>Montenegro</c:v>
                </c:pt>
                <c:pt idx="4">
                  <c:v>North Macedonia</c:v>
                </c:pt>
                <c:pt idx="5">
                  <c:v>Serbia</c:v>
                </c:pt>
              </c:strCache>
            </c:strRef>
          </c:cat>
          <c:val>
            <c:numRef>
              <c:f>'Avg. roaming unit'!$AC$172:$AC$177</c:f>
              <c:numCache>
                <c:formatCode>0.00</c:formatCode>
                <c:ptCount val="6"/>
                <c:pt idx="0">
                  <c:v>1.4426059834931912E-2</c:v>
                </c:pt>
                <c:pt idx="1">
                  <c:v>3.312052721000875E-2</c:v>
                </c:pt>
                <c:pt idx="2">
                  <c:v>3.7594018308393706E-2</c:v>
                </c:pt>
                <c:pt idx="3">
                  <c:v>2.0564651768869884</c:v>
                </c:pt>
                <c:pt idx="4">
                  <c:v>1.6622745998640671E-2</c:v>
                </c:pt>
                <c:pt idx="5">
                  <c:v>2.5363931436827691E-2</c:v>
                </c:pt>
              </c:numCache>
            </c:numRef>
          </c:val>
          <c:extLst>
            <c:ext xmlns:c16="http://schemas.microsoft.com/office/drawing/2014/chart" uri="{C3380CC4-5D6E-409C-BE32-E72D297353CC}">
              <c16:uniqueId val="{00000007-0AB3-4D97-B7B6-2CDC8BB767B6}"/>
            </c:ext>
          </c:extLst>
        </c:ser>
        <c:ser>
          <c:idx val="8"/>
          <c:order val="8"/>
          <c:tx>
            <c:strRef>
              <c:f>'Avg. roaming unit'!$AD$171</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unit'!$U$172:$U$177</c:f>
              <c:strCache>
                <c:ptCount val="6"/>
                <c:pt idx="0">
                  <c:v>Albania</c:v>
                </c:pt>
                <c:pt idx="1">
                  <c:v>Bosnia</c:v>
                </c:pt>
                <c:pt idx="2">
                  <c:v>Kosovo*</c:v>
                </c:pt>
                <c:pt idx="3">
                  <c:v>Montenegro</c:v>
                </c:pt>
                <c:pt idx="4">
                  <c:v>North Macedonia</c:v>
                </c:pt>
                <c:pt idx="5">
                  <c:v>Serbia</c:v>
                </c:pt>
              </c:strCache>
            </c:strRef>
          </c:cat>
          <c:val>
            <c:numRef>
              <c:f>'Avg. roaming unit'!$AD$172:$AD$177</c:f>
              <c:numCache>
                <c:formatCode>0.00</c:formatCode>
                <c:ptCount val="6"/>
                <c:pt idx="0">
                  <c:v>1.5259924383921543E-2</c:v>
                </c:pt>
                <c:pt idx="1">
                  <c:v>2.865551425030979E-2</c:v>
                </c:pt>
                <c:pt idx="2">
                  <c:v>2.2895788582905027E-2</c:v>
                </c:pt>
                <c:pt idx="3">
                  <c:v>2.2923645141948024</c:v>
                </c:pt>
                <c:pt idx="4">
                  <c:v>1.4224710846264156E-2</c:v>
                </c:pt>
                <c:pt idx="5">
                  <c:v>1.9083508867104335E-2</c:v>
                </c:pt>
              </c:numCache>
            </c:numRef>
          </c:val>
          <c:extLst>
            <c:ext xmlns:c16="http://schemas.microsoft.com/office/drawing/2014/chart" uri="{C3380CC4-5D6E-409C-BE32-E72D297353CC}">
              <c16:uniqueId val="{00000008-0AB3-4D97-B7B6-2CDC8BB767B6}"/>
            </c:ext>
          </c:extLst>
        </c:ser>
        <c:ser>
          <c:idx val="9"/>
          <c:order val="9"/>
          <c:tx>
            <c:strRef>
              <c:f>'Avg. roaming unit'!$AE$171</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unit'!$U$172:$U$177</c:f>
              <c:strCache>
                <c:ptCount val="6"/>
                <c:pt idx="0">
                  <c:v>Albania</c:v>
                </c:pt>
                <c:pt idx="1">
                  <c:v>Bosnia</c:v>
                </c:pt>
                <c:pt idx="2">
                  <c:v>Kosovo*</c:v>
                </c:pt>
                <c:pt idx="3">
                  <c:v>Montenegro</c:v>
                </c:pt>
                <c:pt idx="4">
                  <c:v>North Macedonia</c:v>
                </c:pt>
                <c:pt idx="5">
                  <c:v>Serbia</c:v>
                </c:pt>
              </c:strCache>
            </c:strRef>
          </c:cat>
          <c:val>
            <c:numRef>
              <c:f>'Avg. roaming unit'!$AE$172:$AE$177</c:f>
              <c:numCache>
                <c:formatCode>0.00</c:formatCode>
                <c:ptCount val="6"/>
                <c:pt idx="0">
                  <c:v>2.1197275711340873E-2</c:v>
                </c:pt>
                <c:pt idx="1">
                  <c:v>3.0608467271571568E-2</c:v>
                </c:pt>
                <c:pt idx="2">
                  <c:v>2.8788227947605789E-2</c:v>
                </c:pt>
                <c:pt idx="3">
                  <c:v>2.2666980334692908</c:v>
                </c:pt>
                <c:pt idx="4">
                  <c:v>2.1857420189788573E-2</c:v>
                </c:pt>
                <c:pt idx="5">
                  <c:v>2.3365042421136545E-2</c:v>
                </c:pt>
              </c:numCache>
            </c:numRef>
          </c:val>
          <c:extLst>
            <c:ext xmlns:c16="http://schemas.microsoft.com/office/drawing/2014/chart" uri="{C3380CC4-5D6E-409C-BE32-E72D297353CC}">
              <c16:uniqueId val="{00000009-0AB3-4D97-B7B6-2CDC8BB767B6}"/>
            </c:ext>
          </c:extLst>
        </c:ser>
        <c:ser>
          <c:idx val="10"/>
          <c:order val="10"/>
          <c:tx>
            <c:strRef>
              <c:f>'Avg. roaming unit'!$AF$171</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unit'!$U$172:$U$177</c:f>
              <c:strCache>
                <c:ptCount val="6"/>
                <c:pt idx="0">
                  <c:v>Albania</c:v>
                </c:pt>
                <c:pt idx="1">
                  <c:v>Bosnia</c:v>
                </c:pt>
                <c:pt idx="2">
                  <c:v>Kosovo*</c:v>
                </c:pt>
                <c:pt idx="3">
                  <c:v>Montenegro</c:v>
                </c:pt>
                <c:pt idx="4">
                  <c:v>North Macedonia</c:v>
                </c:pt>
                <c:pt idx="5">
                  <c:v>Serbia</c:v>
                </c:pt>
              </c:strCache>
            </c:strRef>
          </c:cat>
          <c:val>
            <c:numRef>
              <c:f>'Avg. roaming unit'!$AF$172:$AF$177</c:f>
              <c:numCache>
                <c:formatCode>0.00</c:formatCode>
                <c:ptCount val="6"/>
                <c:pt idx="0">
                  <c:v>1.409186747845294E-2</c:v>
                </c:pt>
                <c:pt idx="1">
                  <c:v>3.7797331937723513E-2</c:v>
                </c:pt>
                <c:pt idx="2">
                  <c:v>0.1450490895545514</c:v>
                </c:pt>
                <c:pt idx="3">
                  <c:v>1.8762503200254006</c:v>
                </c:pt>
                <c:pt idx="4">
                  <c:v>2.2957656514361071E-2</c:v>
                </c:pt>
                <c:pt idx="5">
                  <c:v>2.5997844116190789E-2</c:v>
                </c:pt>
              </c:numCache>
            </c:numRef>
          </c:val>
          <c:extLst>
            <c:ext xmlns:c16="http://schemas.microsoft.com/office/drawing/2014/chart" uri="{C3380CC4-5D6E-409C-BE32-E72D297353CC}">
              <c16:uniqueId val="{0000000A-0AB3-4D97-B7B6-2CDC8BB767B6}"/>
            </c:ext>
          </c:extLst>
        </c:ser>
        <c:ser>
          <c:idx val="11"/>
          <c:order val="11"/>
          <c:tx>
            <c:strRef>
              <c:f>'Avg. roaming unit'!$AG$171</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unit'!$U$172:$U$177</c:f>
              <c:strCache>
                <c:ptCount val="6"/>
                <c:pt idx="0">
                  <c:v>Albania</c:v>
                </c:pt>
                <c:pt idx="1">
                  <c:v>Bosnia</c:v>
                </c:pt>
                <c:pt idx="2">
                  <c:v>Kosovo*</c:v>
                </c:pt>
                <c:pt idx="3">
                  <c:v>Montenegro</c:v>
                </c:pt>
                <c:pt idx="4">
                  <c:v>North Macedonia</c:v>
                </c:pt>
                <c:pt idx="5">
                  <c:v>Serbia</c:v>
                </c:pt>
              </c:strCache>
            </c:strRef>
          </c:cat>
          <c:val>
            <c:numRef>
              <c:f>'Avg. roaming unit'!$AG$172:$AG$177</c:f>
              <c:numCache>
                <c:formatCode>0.00</c:formatCode>
                <c:ptCount val="6"/>
                <c:pt idx="0">
                  <c:v>0.21959175647874596</c:v>
                </c:pt>
                <c:pt idx="1">
                  <c:v>8.7480428923475725E-2</c:v>
                </c:pt>
                <c:pt idx="2">
                  <c:v>0.22105645935290161</c:v>
                </c:pt>
                <c:pt idx="3">
                  <c:v>1.1820835901994127</c:v>
                </c:pt>
                <c:pt idx="4">
                  <c:v>9.4486854455926916E-2</c:v>
                </c:pt>
                <c:pt idx="5">
                  <c:v>0.14186717087531087</c:v>
                </c:pt>
              </c:numCache>
            </c:numRef>
          </c:val>
          <c:extLst>
            <c:ext xmlns:c16="http://schemas.microsoft.com/office/drawing/2014/chart" uri="{C3380CC4-5D6E-409C-BE32-E72D297353CC}">
              <c16:uniqueId val="{0000000B-0AB3-4D97-B7B6-2CDC8BB767B6}"/>
            </c:ext>
          </c:extLst>
        </c:ser>
        <c:ser>
          <c:idx val="12"/>
          <c:order val="12"/>
          <c:tx>
            <c:strRef>
              <c:f>'Avg. roaming unit'!$AH$171</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unit'!$U$172:$U$177</c:f>
              <c:strCache>
                <c:ptCount val="6"/>
                <c:pt idx="0">
                  <c:v>Albania</c:v>
                </c:pt>
                <c:pt idx="1">
                  <c:v>Bosnia</c:v>
                </c:pt>
                <c:pt idx="2">
                  <c:v>Kosovo*</c:v>
                </c:pt>
                <c:pt idx="3">
                  <c:v>Montenegro</c:v>
                </c:pt>
                <c:pt idx="4">
                  <c:v>North Macedonia</c:v>
                </c:pt>
                <c:pt idx="5">
                  <c:v>Serbia</c:v>
                </c:pt>
              </c:strCache>
            </c:strRef>
          </c:cat>
          <c:val>
            <c:numRef>
              <c:f>'Avg. roaming unit'!$AH$172:$AH$177</c:f>
              <c:numCache>
                <c:formatCode>0.00</c:formatCode>
                <c:ptCount val="6"/>
                <c:pt idx="0">
                  <c:v>0.20396513398375538</c:v>
                </c:pt>
                <c:pt idx="1">
                  <c:v>8.1821444025460238E-2</c:v>
                </c:pt>
                <c:pt idx="2">
                  <c:v>4.7620828757801874E-2</c:v>
                </c:pt>
                <c:pt idx="3">
                  <c:v>1.1020329038761656</c:v>
                </c:pt>
                <c:pt idx="4">
                  <c:v>8.0675054518546632E-2</c:v>
                </c:pt>
                <c:pt idx="5">
                  <c:v>8.2898557992856919E-2</c:v>
                </c:pt>
              </c:numCache>
            </c:numRef>
          </c:val>
          <c:extLst>
            <c:ext xmlns:c16="http://schemas.microsoft.com/office/drawing/2014/chart" uri="{C3380CC4-5D6E-409C-BE32-E72D297353CC}">
              <c16:uniqueId val="{0000000C-0AB3-4D97-B7B6-2CDC8BB767B6}"/>
            </c:ext>
          </c:extLst>
        </c:ser>
        <c:ser>
          <c:idx val="13"/>
          <c:order val="13"/>
          <c:tx>
            <c:strRef>
              <c:f>'Avg. roaming unit'!$AI$171</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unit'!$U$172:$U$177</c:f>
              <c:strCache>
                <c:ptCount val="6"/>
                <c:pt idx="0">
                  <c:v>Albania</c:v>
                </c:pt>
                <c:pt idx="1">
                  <c:v>Bosnia</c:v>
                </c:pt>
                <c:pt idx="2">
                  <c:v>Kosovo*</c:v>
                </c:pt>
                <c:pt idx="3">
                  <c:v>Montenegro</c:v>
                </c:pt>
                <c:pt idx="4">
                  <c:v>North Macedonia</c:v>
                </c:pt>
                <c:pt idx="5">
                  <c:v>Serbia</c:v>
                </c:pt>
              </c:strCache>
            </c:strRef>
          </c:cat>
          <c:val>
            <c:numRef>
              <c:f>'Avg. roaming unit'!$AI$172:$AI$177</c:f>
              <c:numCache>
                <c:formatCode>0.00</c:formatCode>
                <c:ptCount val="6"/>
                <c:pt idx="0">
                  <c:v>0.68410518536765608</c:v>
                </c:pt>
                <c:pt idx="1">
                  <c:v>0.30391921811345879</c:v>
                </c:pt>
                <c:pt idx="2">
                  <c:v>0.19616443143971302</c:v>
                </c:pt>
                <c:pt idx="3">
                  <c:v>2.0270000000000001</c:v>
                </c:pt>
                <c:pt idx="4">
                  <c:v>0.33826654869283623</c:v>
                </c:pt>
                <c:pt idx="5">
                  <c:v>0.32426278403927783</c:v>
                </c:pt>
              </c:numCache>
            </c:numRef>
          </c:val>
          <c:extLst>
            <c:ext xmlns:c16="http://schemas.microsoft.com/office/drawing/2014/chart" uri="{C3380CC4-5D6E-409C-BE32-E72D297353CC}">
              <c16:uniqueId val="{0000000D-0AB3-4D97-B7B6-2CDC8BB767B6}"/>
            </c:ext>
          </c:extLst>
        </c:ser>
        <c:ser>
          <c:idx val="14"/>
          <c:order val="14"/>
          <c:tx>
            <c:strRef>
              <c:f>'Avg. roaming unit'!$AJ$171</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unit'!$U$172:$U$177</c:f>
              <c:strCache>
                <c:ptCount val="6"/>
                <c:pt idx="0">
                  <c:v>Albania</c:v>
                </c:pt>
                <c:pt idx="1">
                  <c:v>Bosnia</c:v>
                </c:pt>
                <c:pt idx="2">
                  <c:v>Kosovo*</c:v>
                </c:pt>
                <c:pt idx="3">
                  <c:v>Montenegro</c:v>
                </c:pt>
                <c:pt idx="4">
                  <c:v>North Macedonia</c:v>
                </c:pt>
                <c:pt idx="5">
                  <c:v>Serbia</c:v>
                </c:pt>
              </c:strCache>
            </c:strRef>
          </c:cat>
          <c:val>
            <c:numRef>
              <c:f>'Avg. roaming unit'!$AJ$172:$AJ$177</c:f>
              <c:numCache>
                <c:formatCode>#,##0.00</c:formatCode>
                <c:ptCount val="6"/>
                <c:pt idx="0">
                  <c:v>0.25831804065050196</c:v>
                </c:pt>
                <c:pt idx="1">
                  <c:v>0.12110205206626296</c:v>
                </c:pt>
                <c:pt idx="2">
                  <c:v>1.5122813736523034E-2</c:v>
                </c:pt>
                <c:pt idx="3">
                  <c:v>0.91160161068658441</c:v>
                </c:pt>
                <c:pt idx="4">
                  <c:v>0.12321533970955123</c:v>
                </c:pt>
                <c:pt idx="5">
                  <c:v>0.12745444593496874</c:v>
                </c:pt>
              </c:numCache>
            </c:numRef>
          </c:val>
          <c:extLst>
            <c:ext xmlns:c16="http://schemas.microsoft.com/office/drawing/2014/chart" uri="{C3380CC4-5D6E-409C-BE32-E72D297353CC}">
              <c16:uniqueId val="{00000000-2756-49D7-89AE-883D5588E0CE}"/>
            </c:ext>
          </c:extLst>
        </c:ser>
        <c:ser>
          <c:idx val="15"/>
          <c:order val="15"/>
          <c:tx>
            <c:strRef>
              <c:f>'Avg. roaming unit'!$AK$171</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unit'!$U$172:$U$177</c:f>
              <c:strCache>
                <c:ptCount val="6"/>
                <c:pt idx="0">
                  <c:v>Albania</c:v>
                </c:pt>
                <c:pt idx="1">
                  <c:v>Bosnia</c:v>
                </c:pt>
                <c:pt idx="2">
                  <c:v>Kosovo*</c:v>
                </c:pt>
                <c:pt idx="3">
                  <c:v>Montenegro</c:v>
                </c:pt>
                <c:pt idx="4">
                  <c:v>North Macedonia</c:v>
                </c:pt>
                <c:pt idx="5">
                  <c:v>Serbia</c:v>
                </c:pt>
              </c:strCache>
            </c:strRef>
          </c:cat>
          <c:val>
            <c:numRef>
              <c:f>'Avg. roaming unit'!$AK$172:$AK$177</c:f>
              <c:numCache>
                <c:formatCode>#,##0.00</c:formatCode>
                <c:ptCount val="6"/>
                <c:pt idx="0">
                  <c:v>0.75466112657171858</c:v>
                </c:pt>
                <c:pt idx="1">
                  <c:v>0.44724849203159428</c:v>
                </c:pt>
                <c:pt idx="2">
                  <c:v>5.0707459206063281E-2</c:v>
                </c:pt>
                <c:pt idx="3">
                  <c:v>0.78400000000000003</c:v>
                </c:pt>
                <c:pt idx="4">
                  <c:v>0.16</c:v>
                </c:pt>
                <c:pt idx="5">
                  <c:v>0.46770558922856981</c:v>
                </c:pt>
              </c:numCache>
            </c:numRef>
          </c:val>
          <c:extLst>
            <c:ext xmlns:c16="http://schemas.microsoft.com/office/drawing/2014/chart" uri="{C3380CC4-5D6E-409C-BE32-E72D297353CC}">
              <c16:uniqueId val="{00000001-2756-49D7-89AE-883D5588E0CE}"/>
            </c:ext>
          </c:extLst>
        </c:ser>
        <c:dLbls>
          <c:dLblPos val="outEnd"/>
          <c:showLegendKey val="0"/>
          <c:showVal val="1"/>
          <c:showCatName val="0"/>
          <c:showSerName val="0"/>
          <c:showPercent val="0"/>
          <c:showBubbleSize val="0"/>
        </c:dLbls>
        <c:gapWidth val="219"/>
        <c:overlap val="-27"/>
        <c:axId val="815028456"/>
        <c:axId val="815032720"/>
        <c:extLst>
          <c:ext xmlns:c15="http://schemas.microsoft.com/office/drawing/2012/chart" uri="{02D57815-91ED-43cb-92C2-25804820EDAC}">
            <c15:filteredBarSeries>
              <c15:ser>
                <c:idx val="0"/>
                <c:order val="0"/>
                <c:tx>
                  <c:strRef>
                    <c:extLst>
                      <c:ext uri="{02D57815-91ED-43cb-92C2-25804820EDAC}">
                        <c15:formulaRef>
                          <c15:sqref>'Avg. roaming unit'!$V$171</c15:sqref>
                        </c15:formulaRef>
                      </c:ext>
                    </c:extLst>
                    <c:strCache>
                      <c:ptCount val="1"/>
                      <c:pt idx="0">
                        <c:v> </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'Avg. roaming unit'!$U$172:$U$177</c15:sqref>
                        </c15:formulaRef>
                      </c:ext>
                    </c:extLst>
                    <c:strCache>
                      <c:ptCount val="6"/>
                      <c:pt idx="0">
                        <c:v>Albania</c:v>
                      </c:pt>
                      <c:pt idx="1">
                        <c:v>Bosnia</c:v>
                      </c:pt>
                      <c:pt idx="2">
                        <c:v>Kosovo*</c:v>
                      </c:pt>
                      <c:pt idx="3">
                        <c:v>Montenegro</c:v>
                      </c:pt>
                      <c:pt idx="4">
                        <c:v>North Macedonia</c:v>
                      </c:pt>
                      <c:pt idx="5">
                        <c:v>Serbia</c:v>
                      </c:pt>
                    </c:strCache>
                  </c:strRef>
                </c:cat>
                <c:val>
                  <c:numRef>
                    <c:extLst>
                      <c:ext uri="{02D57815-91ED-43cb-92C2-25804820EDAC}">
                        <c15:formulaRef>
                          <c15:sqref>'Avg. roaming unit'!$V$172:$V$177</c15:sqref>
                        </c15:formulaRef>
                      </c:ext>
                    </c:extLst>
                    <c:numCache>
                      <c:formatCode>0.0000</c:formatCode>
                      <c:ptCount val="6"/>
                    </c:numCache>
                  </c:numRef>
                </c:val>
                <c:extLst>
                  <c:ext xmlns:c16="http://schemas.microsoft.com/office/drawing/2014/chart" uri="{C3380CC4-5D6E-409C-BE32-E72D297353CC}">
                    <c16:uniqueId val="{00000000-0AB3-4D97-B7B6-2CDC8BB767B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'Avg. roaming unit'!$W$171</c15:sqref>
                        </c15:formulaRef>
                      </c:ext>
                    </c:extLst>
                    <c:strCache>
                      <c:ptCount val="1"/>
                      <c:pt idx="0">
                        <c:v>  </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'Avg. roaming unit'!$U$172:$U$177</c15:sqref>
                        </c15:formulaRef>
                      </c:ext>
                    </c:extLst>
                    <c:strCache>
                      <c:ptCount val="6"/>
                      <c:pt idx="0">
                        <c:v>Albania</c:v>
                      </c:pt>
                      <c:pt idx="1">
                        <c:v>Bosnia</c:v>
                      </c:pt>
                      <c:pt idx="2">
                        <c:v>Kosovo*</c:v>
                      </c:pt>
                      <c:pt idx="3">
                        <c:v>Montenegro</c:v>
                      </c:pt>
                      <c:pt idx="4">
                        <c:v>North Macedonia</c:v>
                      </c:pt>
                      <c:pt idx="5">
                        <c:v>Serbia</c:v>
                      </c:pt>
                    </c:strCache>
                  </c:strRef>
                </c:cat>
                <c:val>
                  <c:numRef>
                    <c:extLst xmlns:c15="http://schemas.microsoft.com/office/drawing/2012/chart">
                      <c:ext xmlns:c15="http://schemas.microsoft.com/office/drawing/2012/chart" uri="{02D57815-91ED-43cb-92C2-25804820EDAC}">
                        <c15:formulaRef>
                          <c15:sqref>'Avg. roaming unit'!$W$172:$W$177</c15:sqref>
                        </c15:formulaRef>
                      </c:ext>
                    </c:extLst>
                    <c:numCache>
                      <c:formatCode>0.0000</c:formatCode>
                      <c:ptCount val="6"/>
                    </c:numCache>
                  </c:numRef>
                </c:val>
                <c:extLst xmlns:c15="http://schemas.microsoft.com/office/drawing/2012/chart">
                  <c:ext xmlns:c16="http://schemas.microsoft.com/office/drawing/2014/chart" uri="{C3380CC4-5D6E-409C-BE32-E72D297353CC}">
                    <c16:uniqueId val="{00000001-0AB3-4D97-B7B6-2CDC8BB767B6}"/>
                  </c:ext>
                </c:extLst>
              </c15:ser>
            </c15:filteredBarSeries>
          </c:ext>
        </c:extLst>
      </c:barChart>
      <c:catAx>
        <c:axId val="815028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5032720"/>
        <c:crosses val="autoZero"/>
        <c:auto val="1"/>
        <c:lblAlgn val="ctr"/>
        <c:lblOffset val="100"/>
        <c:noMultiLvlLbl val="0"/>
      </c:catAx>
      <c:valAx>
        <c:axId val="8150327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5028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a:t>
            </a:r>
            <a:r>
              <a:rPr lang="de-DE" baseline="0"/>
              <a:t> 18 </a:t>
            </a:r>
            <a:r>
              <a:rPr lang="de-DE"/>
              <a:t>Retail revenues per minute - calls made - WB alternative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'Avg. RS revenue'!$B$40</c:f>
              <c:strCache>
                <c:ptCount val="1"/>
                <c:pt idx="0">
                  <c:v>Q4 2018</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053F-4119-A41C-ABA3114520BD}"/>
                </c:ext>
              </c:extLst>
            </c:dLbl>
            <c:dLbl>
              <c:idx val="4"/>
              <c:delete val="1"/>
              <c:extLst>
                <c:ext xmlns:c15="http://schemas.microsoft.com/office/drawing/2012/chart" uri="{CE6537A1-D6FC-4f65-9D91-7224C49458BB}"/>
                <c:ext xmlns:c16="http://schemas.microsoft.com/office/drawing/2014/chart" uri="{C3380CC4-5D6E-409C-BE32-E72D297353CC}">
                  <c16:uniqueId val="{00000001-053F-4119-A41C-ABA3114520BD}"/>
                </c:ext>
              </c:extLst>
            </c:dLbl>
            <c:dLbl>
              <c:idx val="5"/>
              <c:delete val="1"/>
              <c:extLst>
                <c:ext xmlns:c15="http://schemas.microsoft.com/office/drawing/2012/chart" uri="{CE6537A1-D6FC-4f65-9D91-7224C49458BB}"/>
                <c:ext xmlns:c16="http://schemas.microsoft.com/office/drawing/2014/chart" uri="{C3380CC4-5D6E-409C-BE32-E72D297353CC}">
                  <c16:uniqueId val="{00000002-053F-4119-A41C-ABA3114520BD}"/>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revenue'!$A$41:$A$46</c:f>
              <c:strCache>
                <c:ptCount val="6"/>
                <c:pt idx="0">
                  <c:v>Albania</c:v>
                </c:pt>
                <c:pt idx="1">
                  <c:v>Bosnia</c:v>
                </c:pt>
                <c:pt idx="2">
                  <c:v>Kosovo*</c:v>
                </c:pt>
                <c:pt idx="3">
                  <c:v>Montenegro</c:v>
                </c:pt>
                <c:pt idx="4">
                  <c:v>North Macedonia</c:v>
                </c:pt>
                <c:pt idx="5">
                  <c:v>Serbia</c:v>
                </c:pt>
              </c:strCache>
            </c:strRef>
          </c:cat>
          <c:val>
            <c:numRef>
              <c:f>'Avg. RS revenue'!$B$41:$B$46</c:f>
              <c:numCache>
                <c:formatCode>0.00</c:formatCode>
                <c:ptCount val="6"/>
                <c:pt idx="0">
                  <c:v>29.196618156613418</c:v>
                </c:pt>
                <c:pt idx="1">
                  <c:v>0</c:v>
                </c:pt>
                <c:pt idx="2">
                  <c:v>155.04533869368737</c:v>
                </c:pt>
                <c:pt idx="3">
                  <c:v>1.2940893377819611</c:v>
                </c:pt>
                <c:pt idx="4">
                  <c:v>0</c:v>
                </c:pt>
                <c:pt idx="5">
                  <c:v>0</c:v>
                </c:pt>
              </c:numCache>
            </c:numRef>
          </c:val>
          <c:extLst>
            <c:ext xmlns:c16="http://schemas.microsoft.com/office/drawing/2014/chart" uri="{C3380CC4-5D6E-409C-BE32-E72D297353CC}">
              <c16:uniqueId val="{00000001-AF42-441E-B694-5F80E0636862}"/>
            </c:ext>
          </c:extLst>
        </c:ser>
        <c:ser>
          <c:idx val="2"/>
          <c:order val="1"/>
          <c:tx>
            <c:strRef>
              <c:f>'Avg. RS revenue'!$C$40</c:f>
              <c:strCache>
                <c:ptCount val="1"/>
                <c:pt idx="0">
                  <c:v>Q1 2019</c:v>
                </c:pt>
              </c:strCache>
            </c:strRef>
          </c:tx>
          <c:spPr>
            <a:solidFill>
              <a:schemeClr val="accent3"/>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8874-46E3-AFA5-83D584C212C0}"/>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revenue'!$A$41:$A$46</c:f>
              <c:strCache>
                <c:ptCount val="6"/>
                <c:pt idx="0">
                  <c:v>Albania</c:v>
                </c:pt>
                <c:pt idx="1">
                  <c:v>Bosnia</c:v>
                </c:pt>
                <c:pt idx="2">
                  <c:v>Kosovo*</c:v>
                </c:pt>
                <c:pt idx="3">
                  <c:v>Montenegro</c:v>
                </c:pt>
                <c:pt idx="4">
                  <c:v>North Macedonia</c:v>
                </c:pt>
                <c:pt idx="5">
                  <c:v>Serbia</c:v>
                </c:pt>
              </c:strCache>
            </c:strRef>
          </c:cat>
          <c:val>
            <c:numRef>
              <c:f>'Avg. RS revenue'!$C$41:$C$46</c:f>
              <c:numCache>
                <c:formatCode>0.00</c:formatCode>
                <c:ptCount val="6"/>
                <c:pt idx="0">
                  <c:v>26.228453942697122</c:v>
                </c:pt>
                <c:pt idx="1">
                  <c:v>0</c:v>
                </c:pt>
                <c:pt idx="2">
                  <c:v>154.79625932761172</c:v>
                </c:pt>
                <c:pt idx="3">
                  <c:v>1.1074659805336584</c:v>
                </c:pt>
                <c:pt idx="4">
                  <c:v>55.355178288243948</c:v>
                </c:pt>
                <c:pt idx="5">
                  <c:v>15.952780813558753</c:v>
                </c:pt>
              </c:numCache>
            </c:numRef>
          </c:val>
          <c:extLst>
            <c:ext xmlns:c16="http://schemas.microsoft.com/office/drawing/2014/chart" uri="{C3380CC4-5D6E-409C-BE32-E72D297353CC}">
              <c16:uniqueId val="{00000002-AF42-441E-B694-5F80E0636862}"/>
            </c:ext>
          </c:extLst>
        </c:ser>
        <c:ser>
          <c:idx val="3"/>
          <c:order val="2"/>
          <c:tx>
            <c:strRef>
              <c:f>'Avg. RS revenue'!$D$40</c:f>
              <c:strCache>
                <c:ptCount val="1"/>
                <c:pt idx="0">
                  <c:v>Q2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revenue'!$A$41:$A$46</c:f>
              <c:strCache>
                <c:ptCount val="6"/>
                <c:pt idx="0">
                  <c:v>Albania</c:v>
                </c:pt>
                <c:pt idx="1">
                  <c:v>Bosnia</c:v>
                </c:pt>
                <c:pt idx="2">
                  <c:v>Kosovo*</c:v>
                </c:pt>
                <c:pt idx="3">
                  <c:v>Montenegro</c:v>
                </c:pt>
                <c:pt idx="4">
                  <c:v>North Macedonia</c:v>
                </c:pt>
                <c:pt idx="5">
                  <c:v>Serbia</c:v>
                </c:pt>
              </c:strCache>
            </c:strRef>
          </c:cat>
          <c:val>
            <c:numRef>
              <c:f>'Avg. RS revenue'!$D$41:$D$46</c:f>
              <c:numCache>
                <c:formatCode>0.00</c:formatCode>
                <c:ptCount val="6"/>
                <c:pt idx="0">
                  <c:v>13.200286318514157</c:v>
                </c:pt>
                <c:pt idx="1">
                  <c:v>16.518009960802843</c:v>
                </c:pt>
                <c:pt idx="2">
                  <c:v>102.75704158327122</c:v>
                </c:pt>
                <c:pt idx="3">
                  <c:v>1.1469416717262835</c:v>
                </c:pt>
                <c:pt idx="4">
                  <c:v>57.338391605026459</c:v>
                </c:pt>
                <c:pt idx="5">
                  <c:v>17.711573757273865</c:v>
                </c:pt>
              </c:numCache>
            </c:numRef>
          </c:val>
          <c:extLst>
            <c:ext xmlns:c16="http://schemas.microsoft.com/office/drawing/2014/chart" uri="{C3380CC4-5D6E-409C-BE32-E72D297353CC}">
              <c16:uniqueId val="{00000003-AF42-441E-B694-5F80E0636862}"/>
            </c:ext>
          </c:extLst>
        </c:ser>
        <c:ser>
          <c:idx val="4"/>
          <c:order val="3"/>
          <c:tx>
            <c:strRef>
              <c:f>'Avg. RS revenue'!$E$40</c:f>
              <c:strCache>
                <c:ptCount val="1"/>
                <c:pt idx="0">
                  <c:v>Q3 2019</c:v>
                </c:pt>
              </c:strCache>
            </c:strRef>
          </c:tx>
          <c:spPr>
            <a:solidFill>
              <a:schemeClr val="accent5"/>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3-053F-4119-A41C-ABA3114520BD}"/>
                </c:ext>
              </c:extLst>
            </c:dLbl>
            <c:dLbl>
              <c:idx val="5"/>
              <c:delete val="1"/>
              <c:extLst>
                <c:ext xmlns:c15="http://schemas.microsoft.com/office/drawing/2012/chart" uri="{CE6537A1-D6FC-4f65-9D91-7224C49458BB}"/>
                <c:ext xmlns:c16="http://schemas.microsoft.com/office/drawing/2014/chart" uri="{C3380CC4-5D6E-409C-BE32-E72D297353CC}">
                  <c16:uniqueId val="{00000004-053F-4119-A41C-ABA3114520BD}"/>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revenue'!$A$41:$A$46</c:f>
              <c:strCache>
                <c:ptCount val="6"/>
                <c:pt idx="0">
                  <c:v>Albania</c:v>
                </c:pt>
                <c:pt idx="1">
                  <c:v>Bosnia</c:v>
                </c:pt>
                <c:pt idx="2">
                  <c:v>Kosovo*</c:v>
                </c:pt>
                <c:pt idx="3">
                  <c:v>Montenegro</c:v>
                </c:pt>
                <c:pt idx="4">
                  <c:v>North Macedonia</c:v>
                </c:pt>
                <c:pt idx="5">
                  <c:v>Serbia</c:v>
                </c:pt>
              </c:strCache>
            </c:strRef>
          </c:cat>
          <c:val>
            <c:numRef>
              <c:f>'Avg. RS revenue'!$E$41:$E$46</c:f>
              <c:numCache>
                <c:formatCode>0.00</c:formatCode>
                <c:ptCount val="6"/>
                <c:pt idx="0">
                  <c:v>10.847565717120116</c:v>
                </c:pt>
                <c:pt idx="1">
                  <c:v>20.455530007664368</c:v>
                </c:pt>
                <c:pt idx="2">
                  <c:v>0</c:v>
                </c:pt>
                <c:pt idx="3">
                  <c:v>28.325456994528018</c:v>
                </c:pt>
                <c:pt idx="4">
                  <c:v>78.106015721100789</c:v>
                </c:pt>
                <c:pt idx="5">
                  <c:v>0</c:v>
                </c:pt>
              </c:numCache>
            </c:numRef>
          </c:val>
          <c:extLst>
            <c:ext xmlns:c16="http://schemas.microsoft.com/office/drawing/2014/chart" uri="{C3380CC4-5D6E-409C-BE32-E72D297353CC}">
              <c16:uniqueId val="{00000004-AF42-441E-B694-5F80E0636862}"/>
            </c:ext>
          </c:extLst>
        </c:ser>
        <c:ser>
          <c:idx val="5"/>
          <c:order val="4"/>
          <c:tx>
            <c:strRef>
              <c:f>'Avg. RS revenue'!$F$40</c:f>
              <c:strCache>
                <c:ptCount val="1"/>
                <c:pt idx="0">
                  <c:v>Q4 2019</c:v>
                </c:pt>
              </c:strCache>
            </c:strRef>
          </c:tx>
          <c:spPr>
            <a:solidFill>
              <a:schemeClr val="accent6"/>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896C-4861-B497-819D31A74221}"/>
                </c:ext>
              </c:extLst>
            </c:dLbl>
            <c:dLbl>
              <c:idx val="5"/>
              <c:delete val="1"/>
              <c:extLst>
                <c:ext xmlns:c15="http://schemas.microsoft.com/office/drawing/2012/chart" uri="{CE6537A1-D6FC-4f65-9D91-7224C49458BB}"/>
                <c:ext xmlns:c16="http://schemas.microsoft.com/office/drawing/2014/chart" uri="{C3380CC4-5D6E-409C-BE32-E72D297353CC}">
                  <c16:uniqueId val="{00000004-896C-4861-B497-819D31A74221}"/>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revenue'!$A$41:$A$46</c:f>
              <c:strCache>
                <c:ptCount val="6"/>
                <c:pt idx="0">
                  <c:v>Albania</c:v>
                </c:pt>
                <c:pt idx="1">
                  <c:v>Bosnia</c:v>
                </c:pt>
                <c:pt idx="2">
                  <c:v>Kosovo*</c:v>
                </c:pt>
                <c:pt idx="3">
                  <c:v>Montenegro</c:v>
                </c:pt>
                <c:pt idx="4">
                  <c:v>North Macedonia</c:v>
                </c:pt>
                <c:pt idx="5">
                  <c:v>Serbia</c:v>
                </c:pt>
              </c:strCache>
            </c:strRef>
          </c:cat>
          <c:val>
            <c:numRef>
              <c:f>'Avg. RS revenue'!$F$41:$F$46</c:f>
              <c:numCache>
                <c:formatCode>#,##0.00</c:formatCode>
                <c:ptCount val="6"/>
                <c:pt idx="0">
                  <c:v>12.586372892774399</c:v>
                </c:pt>
                <c:pt idx="1">
                  <c:v>20.763405028779157</c:v>
                </c:pt>
                <c:pt idx="2">
                  <c:v>0</c:v>
                </c:pt>
                <c:pt idx="3">
                  <c:v>27.643910746526128</c:v>
                </c:pt>
                <c:pt idx="4">
                  <c:v>83.68792474291476</c:v>
                </c:pt>
                <c:pt idx="5">
                  <c:v>0</c:v>
                </c:pt>
              </c:numCache>
            </c:numRef>
          </c:val>
          <c:extLst>
            <c:ext xmlns:c16="http://schemas.microsoft.com/office/drawing/2014/chart" uri="{C3380CC4-5D6E-409C-BE32-E72D297353CC}">
              <c16:uniqueId val="{00000005-AF42-441E-B694-5F80E0636862}"/>
            </c:ext>
          </c:extLst>
        </c:ser>
        <c:ser>
          <c:idx val="6"/>
          <c:order val="5"/>
          <c:tx>
            <c:strRef>
              <c:f>'Avg. RS revenue'!$G$40</c:f>
              <c:strCache>
                <c:ptCount val="1"/>
                <c:pt idx="0">
                  <c:v>Q1 2020</c:v>
                </c:pt>
              </c:strCache>
            </c:strRef>
          </c:tx>
          <c:spPr>
            <a:solidFill>
              <a:schemeClr val="accent1">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3-896C-4861-B497-819D31A74221}"/>
                </c:ext>
              </c:extLst>
            </c:dLbl>
            <c:dLbl>
              <c:idx val="5"/>
              <c:delete val="1"/>
              <c:extLst>
                <c:ext xmlns:c15="http://schemas.microsoft.com/office/drawing/2012/chart" uri="{CE6537A1-D6FC-4f65-9D91-7224C49458BB}"/>
                <c:ext xmlns:c16="http://schemas.microsoft.com/office/drawing/2014/chart" uri="{C3380CC4-5D6E-409C-BE32-E72D297353CC}">
                  <c16:uniqueId val="{00000006-896C-4861-B497-819D31A74221}"/>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revenue'!$A$41:$A$46</c:f>
              <c:strCache>
                <c:ptCount val="6"/>
                <c:pt idx="0">
                  <c:v>Albania</c:v>
                </c:pt>
                <c:pt idx="1">
                  <c:v>Bosnia</c:v>
                </c:pt>
                <c:pt idx="2">
                  <c:v>Kosovo*</c:v>
                </c:pt>
                <c:pt idx="3">
                  <c:v>Montenegro</c:v>
                </c:pt>
                <c:pt idx="4">
                  <c:v>North Macedonia</c:v>
                </c:pt>
                <c:pt idx="5">
                  <c:v>Serbia</c:v>
                </c:pt>
              </c:strCache>
            </c:strRef>
          </c:cat>
          <c:val>
            <c:numRef>
              <c:f>'Avg. RS revenue'!$G$41:$G$46</c:f>
              <c:numCache>
                <c:formatCode>#,##0.00</c:formatCode>
                <c:ptCount val="6"/>
                <c:pt idx="0">
                  <c:v>12.365564894821508</c:v>
                </c:pt>
                <c:pt idx="1">
                  <c:v>20.54554390563565</c:v>
                </c:pt>
                <c:pt idx="2">
                  <c:v>0</c:v>
                </c:pt>
                <c:pt idx="3">
                  <c:v>28.728104430974984</c:v>
                </c:pt>
                <c:pt idx="4">
                  <c:v>80.999818699983479</c:v>
                </c:pt>
                <c:pt idx="5">
                  <c:v>0</c:v>
                </c:pt>
              </c:numCache>
            </c:numRef>
          </c:val>
          <c:extLst>
            <c:ext xmlns:c16="http://schemas.microsoft.com/office/drawing/2014/chart" uri="{C3380CC4-5D6E-409C-BE32-E72D297353CC}">
              <c16:uniqueId val="{00000006-AF42-441E-B694-5F80E0636862}"/>
            </c:ext>
          </c:extLst>
        </c:ser>
        <c:ser>
          <c:idx val="0"/>
          <c:order val="6"/>
          <c:tx>
            <c:strRef>
              <c:f>'Avg. RS revenue'!$H$40</c:f>
              <c:strCache>
                <c:ptCount val="1"/>
                <c:pt idx="0">
                  <c:v>Q2 2020</c:v>
                </c:pt>
              </c:strCache>
            </c:strRef>
          </c:tx>
          <c:spPr>
            <a:solidFill>
              <a:schemeClr val="accent1"/>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1-896C-4861-B497-819D31A74221}"/>
                </c:ext>
              </c:extLst>
            </c:dLbl>
            <c:dLbl>
              <c:idx val="5"/>
              <c:delete val="1"/>
              <c:extLst>
                <c:ext xmlns:c15="http://schemas.microsoft.com/office/drawing/2012/chart" uri="{CE6537A1-D6FC-4f65-9D91-7224C49458BB}"/>
                <c:ext xmlns:c16="http://schemas.microsoft.com/office/drawing/2014/chart" uri="{C3380CC4-5D6E-409C-BE32-E72D297353CC}">
                  <c16:uniqueId val="{00000007-896C-4861-B497-819D31A74221}"/>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revenue'!$A$41:$A$46</c:f>
              <c:strCache>
                <c:ptCount val="6"/>
                <c:pt idx="0">
                  <c:v>Albania</c:v>
                </c:pt>
                <c:pt idx="1">
                  <c:v>Bosnia</c:v>
                </c:pt>
                <c:pt idx="2">
                  <c:v>Kosovo*</c:v>
                </c:pt>
                <c:pt idx="3">
                  <c:v>Montenegro</c:v>
                </c:pt>
                <c:pt idx="4">
                  <c:v>North Macedonia</c:v>
                </c:pt>
                <c:pt idx="5">
                  <c:v>Serbia</c:v>
                </c:pt>
              </c:strCache>
            </c:strRef>
          </c:cat>
          <c:val>
            <c:numRef>
              <c:f>'Avg. RS revenue'!$H$41:$H$46</c:f>
              <c:numCache>
                <c:formatCode>#,##0.00</c:formatCode>
                <c:ptCount val="6"/>
                <c:pt idx="0">
                  <c:v>10.985020259897373</c:v>
                </c:pt>
                <c:pt idx="1">
                  <c:v>18.36889747541624</c:v>
                </c:pt>
                <c:pt idx="2">
                  <c:v>0</c:v>
                </c:pt>
                <c:pt idx="3">
                  <c:v>25.075383757341996</c:v>
                </c:pt>
                <c:pt idx="4">
                  <c:v>78.638069705093841</c:v>
                </c:pt>
                <c:pt idx="5">
                  <c:v>0</c:v>
                </c:pt>
              </c:numCache>
            </c:numRef>
          </c:val>
          <c:extLst>
            <c:ext xmlns:c16="http://schemas.microsoft.com/office/drawing/2014/chart" uri="{C3380CC4-5D6E-409C-BE32-E72D297353CC}">
              <c16:uniqueId val="{00000000-3483-4F5E-89D4-F69AB60D1159}"/>
            </c:ext>
          </c:extLst>
        </c:ser>
        <c:ser>
          <c:idx val="7"/>
          <c:order val="7"/>
          <c:tx>
            <c:strRef>
              <c:f>'Avg. RS revenue'!$I$40</c:f>
              <c:strCache>
                <c:ptCount val="1"/>
                <c:pt idx="0">
                  <c:v>Q3 2020</c:v>
                </c:pt>
              </c:strCache>
            </c:strRef>
          </c:tx>
          <c:spPr>
            <a:solidFill>
              <a:schemeClr val="accent2">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2-896C-4861-B497-819D31A74221}"/>
                </c:ext>
              </c:extLst>
            </c:dLbl>
            <c:dLbl>
              <c:idx val="5"/>
              <c:delete val="1"/>
              <c:extLst>
                <c:ext xmlns:c15="http://schemas.microsoft.com/office/drawing/2012/chart" uri="{CE6537A1-D6FC-4f65-9D91-7224C49458BB}"/>
                <c:ext xmlns:c16="http://schemas.microsoft.com/office/drawing/2014/chart" uri="{C3380CC4-5D6E-409C-BE32-E72D297353CC}">
                  <c16:uniqueId val="{00000005-896C-4861-B497-819D31A74221}"/>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revenue'!$A$41:$A$46</c:f>
              <c:strCache>
                <c:ptCount val="6"/>
                <c:pt idx="0">
                  <c:v>Albania</c:v>
                </c:pt>
                <c:pt idx="1">
                  <c:v>Bosnia</c:v>
                </c:pt>
                <c:pt idx="2">
                  <c:v>Kosovo*</c:v>
                </c:pt>
                <c:pt idx="3">
                  <c:v>Montenegro</c:v>
                </c:pt>
                <c:pt idx="4">
                  <c:v>North Macedonia</c:v>
                </c:pt>
                <c:pt idx="5">
                  <c:v>Serbia</c:v>
                </c:pt>
              </c:strCache>
            </c:strRef>
          </c:cat>
          <c:val>
            <c:numRef>
              <c:f>'Avg. RS revenue'!$I$41:$I$46</c:f>
              <c:numCache>
                <c:formatCode>#,##0.00</c:formatCode>
                <c:ptCount val="6"/>
                <c:pt idx="0">
                  <c:v>9.1148036508515684</c:v>
                </c:pt>
                <c:pt idx="1">
                  <c:v>18.552054354804195</c:v>
                </c:pt>
                <c:pt idx="2">
                  <c:v>0</c:v>
                </c:pt>
                <c:pt idx="3">
                  <c:v>26.267117770229419</c:v>
                </c:pt>
                <c:pt idx="4">
                  <c:v>76.535682023486899</c:v>
                </c:pt>
                <c:pt idx="5">
                  <c:v>0</c:v>
                </c:pt>
              </c:numCache>
            </c:numRef>
          </c:val>
          <c:extLst>
            <c:ext xmlns:c16="http://schemas.microsoft.com/office/drawing/2014/chart" uri="{C3380CC4-5D6E-409C-BE32-E72D297353CC}">
              <c16:uniqueId val="{00000001-3483-4F5E-89D4-F69AB60D1159}"/>
            </c:ext>
          </c:extLst>
        </c:ser>
        <c:ser>
          <c:idx val="8"/>
          <c:order val="8"/>
          <c:tx>
            <c:strRef>
              <c:f>'Avg. RS revenue'!$J$40</c:f>
              <c:strCache>
                <c:ptCount val="1"/>
                <c:pt idx="0">
                  <c:v>Q4 2020</c:v>
                </c:pt>
              </c:strCache>
            </c:strRef>
          </c:tx>
          <c:spPr>
            <a:solidFill>
              <a:schemeClr val="accent3">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3-F5C5-454A-BE0F-C54ED564B94E}"/>
                </c:ext>
              </c:extLst>
            </c:dLbl>
            <c:dLbl>
              <c:idx val="5"/>
              <c:delete val="1"/>
              <c:extLst>
                <c:ext xmlns:c15="http://schemas.microsoft.com/office/drawing/2012/chart" uri="{CE6537A1-D6FC-4f65-9D91-7224C49458BB}"/>
                <c:ext xmlns:c16="http://schemas.microsoft.com/office/drawing/2014/chart" uri="{C3380CC4-5D6E-409C-BE32-E72D297353CC}">
                  <c16:uniqueId val="{00000001-F5C5-454A-BE0F-C54ED564B94E}"/>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revenue'!$A$41:$A$46</c:f>
              <c:strCache>
                <c:ptCount val="6"/>
                <c:pt idx="0">
                  <c:v>Albania</c:v>
                </c:pt>
                <c:pt idx="1">
                  <c:v>Bosnia</c:v>
                </c:pt>
                <c:pt idx="2">
                  <c:v>Kosovo*</c:v>
                </c:pt>
                <c:pt idx="3">
                  <c:v>Montenegro</c:v>
                </c:pt>
                <c:pt idx="4">
                  <c:v>North Macedonia</c:v>
                </c:pt>
                <c:pt idx="5">
                  <c:v>Serbia</c:v>
                </c:pt>
              </c:strCache>
            </c:strRef>
          </c:cat>
          <c:val>
            <c:numRef>
              <c:f>'Avg. RS revenue'!$J$41:$J$46</c:f>
              <c:numCache>
                <c:formatCode>#,##0.00</c:formatCode>
                <c:ptCount val="6"/>
                <c:pt idx="0">
                  <c:v>18.940285608432504</c:v>
                </c:pt>
                <c:pt idx="1">
                  <c:v>19.363155647518639</c:v>
                </c:pt>
                <c:pt idx="2">
                  <c:v>0</c:v>
                </c:pt>
                <c:pt idx="3">
                  <c:v>25.143109351430571</c:v>
                </c:pt>
                <c:pt idx="4">
                  <c:v>73.655871609678115</c:v>
                </c:pt>
                <c:pt idx="5">
                  <c:v>0</c:v>
                </c:pt>
              </c:numCache>
            </c:numRef>
          </c:val>
          <c:extLst>
            <c:ext xmlns:c16="http://schemas.microsoft.com/office/drawing/2014/chart" uri="{C3380CC4-5D6E-409C-BE32-E72D297353CC}">
              <c16:uniqueId val="{00000000-DFFC-423D-A9AE-784E4C843A9A}"/>
            </c:ext>
          </c:extLst>
        </c:ser>
        <c:ser>
          <c:idx val="9"/>
          <c:order val="9"/>
          <c:tx>
            <c:strRef>
              <c:f>'Avg. RS revenue'!$K$40</c:f>
              <c:strCache>
                <c:ptCount val="1"/>
                <c:pt idx="0">
                  <c:v>Q1 2021</c:v>
                </c:pt>
              </c:strCache>
            </c:strRef>
          </c:tx>
          <c:spPr>
            <a:solidFill>
              <a:schemeClr val="accent4">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2-F5C5-454A-BE0F-C54ED564B94E}"/>
                </c:ext>
              </c:extLst>
            </c:dLbl>
            <c:dLbl>
              <c:idx val="5"/>
              <c:delete val="1"/>
              <c:extLst>
                <c:ext xmlns:c15="http://schemas.microsoft.com/office/drawing/2012/chart" uri="{CE6537A1-D6FC-4f65-9D91-7224C49458BB}"/>
                <c:ext xmlns:c16="http://schemas.microsoft.com/office/drawing/2014/chart" uri="{C3380CC4-5D6E-409C-BE32-E72D297353CC}">
                  <c16:uniqueId val="{00000000-F5C5-454A-BE0F-C54ED564B94E}"/>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revenue'!$A$41:$A$46</c:f>
              <c:strCache>
                <c:ptCount val="6"/>
                <c:pt idx="0">
                  <c:v>Albania</c:v>
                </c:pt>
                <c:pt idx="1">
                  <c:v>Bosnia</c:v>
                </c:pt>
                <c:pt idx="2">
                  <c:v>Kosovo*</c:v>
                </c:pt>
                <c:pt idx="3">
                  <c:v>Montenegro</c:v>
                </c:pt>
                <c:pt idx="4">
                  <c:v>North Macedonia</c:v>
                </c:pt>
                <c:pt idx="5">
                  <c:v>Serbia</c:v>
                </c:pt>
              </c:strCache>
            </c:strRef>
          </c:cat>
          <c:val>
            <c:numRef>
              <c:f>'Avg. RS revenue'!$K$41:$K$46</c:f>
              <c:numCache>
                <c:formatCode>#,##0.00</c:formatCode>
                <c:ptCount val="6"/>
                <c:pt idx="0">
                  <c:v>18.057864297511369</c:v>
                </c:pt>
                <c:pt idx="1">
                  <c:v>18.985606579849211</c:v>
                </c:pt>
                <c:pt idx="2">
                  <c:v>0</c:v>
                </c:pt>
                <c:pt idx="3">
                  <c:v>30.881698161973908</c:v>
                </c:pt>
                <c:pt idx="4">
                  <c:v>72.426822127588977</c:v>
                </c:pt>
                <c:pt idx="5">
                  <c:v>0</c:v>
                </c:pt>
              </c:numCache>
            </c:numRef>
          </c:val>
          <c:extLst>
            <c:ext xmlns:c16="http://schemas.microsoft.com/office/drawing/2014/chart" uri="{C3380CC4-5D6E-409C-BE32-E72D297353CC}">
              <c16:uniqueId val="{00000001-DFFC-423D-A9AE-784E4C843A9A}"/>
            </c:ext>
          </c:extLst>
        </c:ser>
        <c:ser>
          <c:idx val="10"/>
          <c:order val="10"/>
          <c:tx>
            <c:strRef>
              <c:f>'Avg. RS revenue'!$L$40</c:f>
              <c:strCache>
                <c:ptCount val="1"/>
                <c:pt idx="0">
                  <c:v>Q2 2021</c:v>
                </c:pt>
              </c:strCache>
            </c:strRef>
          </c:tx>
          <c:spPr>
            <a:solidFill>
              <a:schemeClr val="accent5">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F-FC02-45CD-A635-B864C6130FBA}"/>
                </c:ext>
              </c:extLst>
            </c:dLbl>
            <c:dLbl>
              <c:idx val="5"/>
              <c:delete val="1"/>
              <c:extLst>
                <c:ext xmlns:c15="http://schemas.microsoft.com/office/drawing/2012/chart" uri="{CE6537A1-D6FC-4f65-9D91-7224C49458BB}"/>
                <c:ext xmlns:c16="http://schemas.microsoft.com/office/drawing/2014/chart" uri="{C3380CC4-5D6E-409C-BE32-E72D297353CC}">
                  <c16:uniqueId val="{0000000E-FC02-45CD-A635-B864C6130FBA}"/>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revenue'!$A$41:$A$46</c:f>
              <c:strCache>
                <c:ptCount val="6"/>
                <c:pt idx="0">
                  <c:v>Albania</c:v>
                </c:pt>
                <c:pt idx="1">
                  <c:v>Bosnia</c:v>
                </c:pt>
                <c:pt idx="2">
                  <c:v>Kosovo*</c:v>
                </c:pt>
                <c:pt idx="3">
                  <c:v>Montenegro</c:v>
                </c:pt>
                <c:pt idx="4">
                  <c:v>North Macedonia</c:v>
                </c:pt>
                <c:pt idx="5">
                  <c:v>Serbia</c:v>
                </c:pt>
              </c:strCache>
            </c:strRef>
          </c:cat>
          <c:val>
            <c:numRef>
              <c:f>'Avg. RS revenue'!$L$41:$L$46</c:f>
              <c:numCache>
                <c:formatCode>#,##0.00</c:formatCode>
                <c:ptCount val="6"/>
                <c:pt idx="0">
                  <c:v>0.62322543444757383</c:v>
                </c:pt>
                <c:pt idx="1">
                  <c:v>19.343727338651195</c:v>
                </c:pt>
                <c:pt idx="2">
                  <c:v>0</c:v>
                </c:pt>
                <c:pt idx="3">
                  <c:v>29.281851472076369</c:v>
                </c:pt>
                <c:pt idx="4">
                  <c:v>72.936655544915951</c:v>
                </c:pt>
                <c:pt idx="5">
                  <c:v>0</c:v>
                </c:pt>
              </c:numCache>
            </c:numRef>
          </c:val>
          <c:extLst>
            <c:ext xmlns:c16="http://schemas.microsoft.com/office/drawing/2014/chart" uri="{C3380CC4-5D6E-409C-BE32-E72D297353CC}">
              <c16:uniqueId val="{0000000A-FC02-45CD-A635-B864C6130FBA}"/>
            </c:ext>
          </c:extLst>
        </c:ser>
        <c:ser>
          <c:idx val="11"/>
          <c:order val="11"/>
          <c:tx>
            <c:strRef>
              <c:f>'Avg. RS revenue'!$M$40</c:f>
              <c:strCache>
                <c:ptCount val="1"/>
                <c:pt idx="0">
                  <c:v>Q3 2021</c:v>
                </c:pt>
              </c:strCache>
            </c:strRef>
          </c:tx>
          <c:spPr>
            <a:solidFill>
              <a:schemeClr val="accent6">
                <a:lumMod val="60000"/>
              </a:schemeClr>
            </a:solidFill>
            <a:ln>
              <a:noFill/>
            </a:ln>
            <a:effectLst/>
          </c:spPr>
          <c:invertIfNegative val="0"/>
          <c:dLbls>
            <c:delete val="1"/>
          </c:dLbls>
          <c:cat>
            <c:strRef>
              <c:f>'Avg. RS revenue'!$A$41:$A$46</c:f>
              <c:strCache>
                <c:ptCount val="6"/>
                <c:pt idx="0">
                  <c:v>Albania</c:v>
                </c:pt>
                <c:pt idx="1">
                  <c:v>Bosnia</c:v>
                </c:pt>
                <c:pt idx="2">
                  <c:v>Kosovo*</c:v>
                </c:pt>
                <c:pt idx="3">
                  <c:v>Montenegro</c:v>
                </c:pt>
                <c:pt idx="4">
                  <c:v>North Macedonia</c:v>
                </c:pt>
                <c:pt idx="5">
                  <c:v>Serbia</c:v>
                </c:pt>
              </c:strCache>
            </c:strRef>
          </c:cat>
          <c:val>
            <c:numRef>
              <c:f>'Avg. RS revenue'!$M$41:$M$46</c:f>
              <c:numCache>
                <c:formatCode>#,##0.00</c:formatCode>
                <c:ptCount val="6"/>
                <c:pt idx="0">
                  <c:v>0.3985769598294997</c:v>
                </c:pt>
                <c:pt idx="1">
                  <c:v>0</c:v>
                </c:pt>
                <c:pt idx="2">
                  <c:v>0</c:v>
                </c:pt>
                <c:pt idx="3">
                  <c:v>6.2571828573049677</c:v>
                </c:pt>
                <c:pt idx="4">
                  <c:v>4.9333952683032356</c:v>
                </c:pt>
                <c:pt idx="5">
                  <c:v>0</c:v>
                </c:pt>
              </c:numCache>
            </c:numRef>
          </c:val>
          <c:extLst>
            <c:ext xmlns:c16="http://schemas.microsoft.com/office/drawing/2014/chart" uri="{C3380CC4-5D6E-409C-BE32-E72D297353CC}">
              <c16:uniqueId val="{0000000B-FC02-45CD-A635-B864C6130FBA}"/>
            </c:ext>
          </c:extLst>
        </c:ser>
        <c:ser>
          <c:idx val="12"/>
          <c:order val="12"/>
          <c:tx>
            <c:strRef>
              <c:f>'Avg. RS revenue'!$N$40</c:f>
              <c:strCache>
                <c:ptCount val="1"/>
                <c:pt idx="0">
                  <c:v>Q4 2021</c:v>
                </c:pt>
              </c:strCache>
            </c:strRef>
          </c:tx>
          <c:spPr>
            <a:solidFill>
              <a:schemeClr val="accent1">
                <a:lumMod val="80000"/>
                <a:lumOff val="2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3-6231-496F-AF1F-B714BEBEDE66}"/>
                </c:ext>
              </c:extLst>
            </c:dLbl>
            <c:dLbl>
              <c:idx val="5"/>
              <c:delete val="1"/>
              <c:extLst>
                <c:ext xmlns:c15="http://schemas.microsoft.com/office/drawing/2012/chart" uri="{CE6537A1-D6FC-4f65-9D91-7224C49458BB}"/>
                <c:ext xmlns:c16="http://schemas.microsoft.com/office/drawing/2014/chart" uri="{C3380CC4-5D6E-409C-BE32-E72D297353CC}">
                  <c16:uniqueId val="{00000001-6231-496F-AF1F-B714BEBEDE6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revenue'!$A$41:$A$46</c:f>
              <c:strCache>
                <c:ptCount val="6"/>
                <c:pt idx="0">
                  <c:v>Albania</c:v>
                </c:pt>
                <c:pt idx="1">
                  <c:v>Bosnia</c:v>
                </c:pt>
                <c:pt idx="2">
                  <c:v>Kosovo*</c:v>
                </c:pt>
                <c:pt idx="3">
                  <c:v>Montenegro</c:v>
                </c:pt>
                <c:pt idx="4">
                  <c:v>North Macedonia</c:v>
                </c:pt>
                <c:pt idx="5">
                  <c:v>Serbia</c:v>
                </c:pt>
              </c:strCache>
            </c:strRef>
          </c:cat>
          <c:val>
            <c:numRef>
              <c:f>'Avg. RS revenue'!$N$41:$N$46</c:f>
              <c:numCache>
                <c:formatCode>#,##0.00</c:formatCode>
                <c:ptCount val="6"/>
                <c:pt idx="0">
                  <c:v>1.0308302826355662</c:v>
                </c:pt>
                <c:pt idx="1">
                  <c:v>101.7815860185691</c:v>
                </c:pt>
                <c:pt idx="2">
                  <c:v>0</c:v>
                </c:pt>
                <c:pt idx="3">
                  <c:v>5.4461910842624199</c:v>
                </c:pt>
                <c:pt idx="4">
                  <c:v>0.12141570279244447</c:v>
                </c:pt>
                <c:pt idx="5">
                  <c:v>0</c:v>
                </c:pt>
              </c:numCache>
            </c:numRef>
          </c:val>
          <c:extLst>
            <c:ext xmlns:c16="http://schemas.microsoft.com/office/drawing/2014/chart" uri="{C3380CC4-5D6E-409C-BE32-E72D297353CC}">
              <c16:uniqueId val="{00000000-8C39-4006-94DC-A5170537D483}"/>
            </c:ext>
          </c:extLst>
        </c:ser>
        <c:ser>
          <c:idx val="13"/>
          <c:order val="13"/>
          <c:tx>
            <c:strRef>
              <c:f>'Avg. RS revenue'!$O$40</c:f>
              <c:strCache>
                <c:ptCount val="1"/>
                <c:pt idx="0">
                  <c:v>Q1 2022</c:v>
                </c:pt>
              </c:strCache>
            </c:strRef>
          </c:tx>
          <c:spPr>
            <a:solidFill>
              <a:schemeClr val="accent2">
                <a:lumMod val="80000"/>
                <a:lumOff val="2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2-6231-496F-AF1F-B714BEBEDE66}"/>
                </c:ext>
              </c:extLst>
            </c:dLbl>
            <c:dLbl>
              <c:idx val="5"/>
              <c:delete val="1"/>
              <c:extLst>
                <c:ext xmlns:c15="http://schemas.microsoft.com/office/drawing/2012/chart" uri="{CE6537A1-D6FC-4f65-9D91-7224C49458BB}"/>
                <c:ext xmlns:c16="http://schemas.microsoft.com/office/drawing/2014/chart" uri="{C3380CC4-5D6E-409C-BE32-E72D297353CC}">
                  <c16:uniqueId val="{00000000-6231-496F-AF1F-B714BEBEDE6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revenue'!$A$41:$A$46</c:f>
              <c:strCache>
                <c:ptCount val="6"/>
                <c:pt idx="0">
                  <c:v>Albania</c:v>
                </c:pt>
                <c:pt idx="1">
                  <c:v>Bosnia</c:v>
                </c:pt>
                <c:pt idx="2">
                  <c:v>Kosovo*</c:v>
                </c:pt>
                <c:pt idx="3">
                  <c:v>Montenegro</c:v>
                </c:pt>
                <c:pt idx="4">
                  <c:v>North Macedonia</c:v>
                </c:pt>
                <c:pt idx="5">
                  <c:v>Serbia</c:v>
                </c:pt>
              </c:strCache>
            </c:strRef>
          </c:cat>
          <c:val>
            <c:numRef>
              <c:f>'Avg. RS revenue'!$O$41:$O$46</c:f>
              <c:numCache>
                <c:formatCode>#,##0.00</c:formatCode>
                <c:ptCount val="6"/>
                <c:pt idx="0">
                  <c:v>1.1143145451924463</c:v>
                </c:pt>
                <c:pt idx="1">
                  <c:v>107.05477820779994</c:v>
                </c:pt>
                <c:pt idx="2">
                  <c:v>0</c:v>
                </c:pt>
                <c:pt idx="3">
                  <c:v>4.635151761383657</c:v>
                </c:pt>
                <c:pt idx="4">
                  <c:v>5.6528823882258501E-2</c:v>
                </c:pt>
                <c:pt idx="5">
                  <c:v>0</c:v>
                </c:pt>
              </c:numCache>
            </c:numRef>
          </c:val>
          <c:extLst>
            <c:ext xmlns:c16="http://schemas.microsoft.com/office/drawing/2014/chart" uri="{C3380CC4-5D6E-409C-BE32-E72D297353CC}">
              <c16:uniqueId val="{00000001-8C39-4006-94DC-A5170537D483}"/>
            </c:ext>
          </c:extLst>
        </c:ser>
        <c:ser>
          <c:idx val="14"/>
          <c:order val="14"/>
          <c:tx>
            <c:strRef>
              <c:f>'Avg. RS revenue'!$P$40</c:f>
              <c:strCache>
                <c:ptCount val="1"/>
                <c:pt idx="0">
                  <c:v>Q2 2022</c:v>
                </c:pt>
              </c:strCache>
            </c:strRef>
          </c:tx>
          <c:spPr>
            <a:solidFill>
              <a:schemeClr val="accent3">
                <a:lumMod val="80000"/>
                <a:lumOff val="20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82FB-4D7A-8D8F-833EAA2E2410}"/>
                </c:ext>
              </c:extLst>
            </c:dLbl>
            <c:dLbl>
              <c:idx val="2"/>
              <c:delete val="1"/>
              <c:extLst>
                <c:ext xmlns:c15="http://schemas.microsoft.com/office/drawing/2012/chart" uri="{CE6537A1-D6FC-4f65-9D91-7224C49458BB}"/>
                <c:ext xmlns:c16="http://schemas.microsoft.com/office/drawing/2014/chart" uri="{C3380CC4-5D6E-409C-BE32-E72D297353CC}">
                  <c16:uniqueId val="{00000003-82FB-4D7A-8D8F-833EAA2E2410}"/>
                </c:ext>
              </c:extLst>
            </c:dLbl>
            <c:dLbl>
              <c:idx val="5"/>
              <c:delete val="1"/>
              <c:extLst>
                <c:ext xmlns:c15="http://schemas.microsoft.com/office/drawing/2012/chart" uri="{CE6537A1-D6FC-4f65-9D91-7224C49458BB}"/>
                <c:ext xmlns:c16="http://schemas.microsoft.com/office/drawing/2014/chart" uri="{C3380CC4-5D6E-409C-BE32-E72D297353CC}">
                  <c16:uniqueId val="{00000005-82FB-4D7A-8D8F-833EAA2E2410}"/>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revenue'!$A$41:$A$46</c:f>
              <c:strCache>
                <c:ptCount val="6"/>
                <c:pt idx="0">
                  <c:v>Albania</c:v>
                </c:pt>
                <c:pt idx="1">
                  <c:v>Bosnia</c:v>
                </c:pt>
                <c:pt idx="2">
                  <c:v>Kosovo*</c:v>
                </c:pt>
                <c:pt idx="3">
                  <c:v>Montenegro</c:v>
                </c:pt>
                <c:pt idx="4">
                  <c:v>North Macedonia</c:v>
                </c:pt>
                <c:pt idx="5">
                  <c:v>Serbia</c:v>
                </c:pt>
              </c:strCache>
            </c:strRef>
          </c:cat>
          <c:val>
            <c:numRef>
              <c:f>'Avg. RS revenue'!$P$41:$P$46</c:f>
              <c:numCache>
                <c:formatCode>#,##0.00</c:formatCode>
                <c:ptCount val="6"/>
                <c:pt idx="0">
                  <c:v>1.2785712370903617</c:v>
                </c:pt>
                <c:pt idx="1">
                  <c:v>0</c:v>
                </c:pt>
                <c:pt idx="2">
                  <c:v>0</c:v>
                </c:pt>
                <c:pt idx="3">
                  <c:v>4.7303341493514495</c:v>
                </c:pt>
                <c:pt idx="4">
                  <c:v>0.16344964769032885</c:v>
                </c:pt>
                <c:pt idx="5">
                  <c:v>0</c:v>
                </c:pt>
              </c:numCache>
            </c:numRef>
          </c:val>
          <c:extLst>
            <c:ext xmlns:c16="http://schemas.microsoft.com/office/drawing/2014/chart" uri="{C3380CC4-5D6E-409C-BE32-E72D297353CC}">
              <c16:uniqueId val="{00000000-DF8C-47FB-AEFD-31322A2CCABE}"/>
            </c:ext>
          </c:extLst>
        </c:ser>
        <c:ser>
          <c:idx val="15"/>
          <c:order val="15"/>
          <c:tx>
            <c:strRef>
              <c:f>'Avg. RS revenue'!$Q$40</c:f>
              <c:strCache>
                <c:ptCount val="1"/>
                <c:pt idx="0">
                  <c:v>Q3 2022</c:v>
                </c:pt>
              </c:strCache>
            </c:strRef>
          </c:tx>
          <c:spPr>
            <a:solidFill>
              <a:schemeClr val="accent4">
                <a:lumMod val="80000"/>
                <a:lumOff val="20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82FB-4D7A-8D8F-833EAA2E2410}"/>
                </c:ext>
              </c:extLst>
            </c:dLbl>
            <c:dLbl>
              <c:idx val="2"/>
              <c:delete val="1"/>
              <c:extLst>
                <c:ext xmlns:c15="http://schemas.microsoft.com/office/drawing/2012/chart" uri="{CE6537A1-D6FC-4f65-9D91-7224C49458BB}"/>
                <c:ext xmlns:c16="http://schemas.microsoft.com/office/drawing/2014/chart" uri="{C3380CC4-5D6E-409C-BE32-E72D297353CC}">
                  <c16:uniqueId val="{00000002-82FB-4D7A-8D8F-833EAA2E2410}"/>
                </c:ext>
              </c:extLst>
            </c:dLbl>
            <c:dLbl>
              <c:idx val="5"/>
              <c:delete val="1"/>
              <c:extLst>
                <c:ext xmlns:c15="http://schemas.microsoft.com/office/drawing/2012/chart" uri="{CE6537A1-D6FC-4f65-9D91-7224C49458BB}"/>
                <c:ext xmlns:c16="http://schemas.microsoft.com/office/drawing/2014/chart" uri="{C3380CC4-5D6E-409C-BE32-E72D297353CC}">
                  <c16:uniqueId val="{00000004-82FB-4D7A-8D8F-833EAA2E2410}"/>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revenue'!$A$41:$A$46</c:f>
              <c:strCache>
                <c:ptCount val="6"/>
                <c:pt idx="0">
                  <c:v>Albania</c:v>
                </c:pt>
                <c:pt idx="1">
                  <c:v>Bosnia</c:v>
                </c:pt>
                <c:pt idx="2">
                  <c:v>Kosovo*</c:v>
                </c:pt>
                <c:pt idx="3">
                  <c:v>Montenegro</c:v>
                </c:pt>
                <c:pt idx="4">
                  <c:v>North Macedonia</c:v>
                </c:pt>
                <c:pt idx="5">
                  <c:v>Serbia</c:v>
                </c:pt>
              </c:strCache>
            </c:strRef>
          </c:cat>
          <c:val>
            <c:numRef>
              <c:f>'Avg. RS revenue'!$Q$41:$Q$46</c:f>
              <c:numCache>
                <c:formatCode>#,##0.00</c:formatCode>
                <c:ptCount val="6"/>
                <c:pt idx="0">
                  <c:v>1.4019905648492341</c:v>
                </c:pt>
                <c:pt idx="1">
                  <c:v>0</c:v>
                </c:pt>
                <c:pt idx="2">
                  <c:v>0</c:v>
                </c:pt>
                <c:pt idx="3">
                  <c:v>4.4584390347257878</c:v>
                </c:pt>
                <c:pt idx="4">
                  <c:v>4.6850046397120607E-2</c:v>
                </c:pt>
                <c:pt idx="5">
                  <c:v>0</c:v>
                </c:pt>
              </c:numCache>
            </c:numRef>
          </c:val>
          <c:extLst>
            <c:ext xmlns:c16="http://schemas.microsoft.com/office/drawing/2014/chart" uri="{C3380CC4-5D6E-409C-BE32-E72D297353CC}">
              <c16:uniqueId val="{00000001-DF8C-47FB-AEFD-31322A2CCABE}"/>
            </c:ext>
          </c:extLst>
        </c:ser>
        <c:dLbls>
          <c:dLblPos val="outEnd"/>
          <c:showLegendKey val="0"/>
          <c:showVal val="1"/>
          <c:showCatName val="0"/>
          <c:showSerName val="0"/>
          <c:showPercent val="0"/>
          <c:showBubbleSize val="0"/>
        </c:dLbls>
        <c:gapWidth val="219"/>
        <c:overlap val="-27"/>
        <c:axId val="847484296"/>
        <c:axId val="847485280"/>
      </c:barChart>
      <c:catAx>
        <c:axId val="847484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7485280"/>
        <c:crosses val="autoZero"/>
        <c:auto val="1"/>
        <c:lblAlgn val="ctr"/>
        <c:lblOffset val="100"/>
        <c:noMultiLvlLbl val="0"/>
      </c:catAx>
      <c:valAx>
        <c:axId val="84748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7484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20 Retail revenues per minute - calls made - EEA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RS revenue'!$B$13</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D277-4048-9755-5605EC974076}"/>
                </c:ext>
              </c:extLst>
            </c:dLbl>
            <c:dLbl>
              <c:idx val="4"/>
              <c:delete val="1"/>
              <c:extLst>
                <c:ext xmlns:c15="http://schemas.microsoft.com/office/drawing/2012/chart" uri="{CE6537A1-D6FC-4f65-9D91-7224C49458BB}"/>
                <c:ext xmlns:c16="http://schemas.microsoft.com/office/drawing/2014/chart" uri="{C3380CC4-5D6E-409C-BE32-E72D297353CC}">
                  <c16:uniqueId val="{00000000-FB5B-4A17-A492-4EF86A13E5BA}"/>
                </c:ext>
              </c:extLst>
            </c:dLbl>
            <c:dLbl>
              <c:idx val="5"/>
              <c:delete val="1"/>
              <c:extLst>
                <c:ext xmlns:c15="http://schemas.microsoft.com/office/drawing/2012/chart" uri="{CE6537A1-D6FC-4f65-9D91-7224C49458BB}"/>
                <c:ext xmlns:c16="http://schemas.microsoft.com/office/drawing/2014/chart" uri="{C3380CC4-5D6E-409C-BE32-E72D297353CC}">
                  <c16:uniqueId val="{00000003-D277-4048-9755-5605EC97407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revenue'!$A$14:$A$19</c:f>
              <c:strCache>
                <c:ptCount val="6"/>
                <c:pt idx="0">
                  <c:v>Albania</c:v>
                </c:pt>
                <c:pt idx="1">
                  <c:v>Bosnia</c:v>
                </c:pt>
                <c:pt idx="2">
                  <c:v>Kosovo*</c:v>
                </c:pt>
                <c:pt idx="3">
                  <c:v>Montenegro</c:v>
                </c:pt>
                <c:pt idx="4">
                  <c:v>North Macedonia</c:v>
                </c:pt>
                <c:pt idx="5">
                  <c:v>Serbia</c:v>
                </c:pt>
              </c:strCache>
            </c:strRef>
          </c:cat>
          <c:val>
            <c:numRef>
              <c:f>'Avg. RS revenue'!$B$14:$B$19</c:f>
              <c:numCache>
                <c:formatCode>#,##0.00</c:formatCode>
                <c:ptCount val="6"/>
                <c:pt idx="0">
                  <c:v>0.16795798169243212</c:v>
                </c:pt>
                <c:pt idx="1">
                  <c:v>0</c:v>
                </c:pt>
                <c:pt idx="2">
                  <c:v>2.1564310173209904</c:v>
                </c:pt>
                <c:pt idx="3">
                  <c:v>0.76219261413954142</c:v>
                </c:pt>
                <c:pt idx="4">
                  <c:v>0</c:v>
                </c:pt>
                <c:pt idx="5">
                  <c:v>0</c:v>
                </c:pt>
              </c:numCache>
            </c:numRef>
          </c:val>
          <c:extLst>
            <c:ext xmlns:c16="http://schemas.microsoft.com/office/drawing/2014/chart" uri="{C3380CC4-5D6E-409C-BE32-E72D297353CC}">
              <c16:uniqueId val="{00000004-C39B-4BDE-88B5-AA198EFDC1E6}"/>
            </c:ext>
          </c:extLst>
        </c:ser>
        <c:ser>
          <c:idx val="1"/>
          <c:order val="1"/>
          <c:tx>
            <c:strRef>
              <c:f>'Avg. RS revenue'!$C$13</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D277-4048-9755-5605EC97407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revenue'!$A$14:$A$19</c:f>
              <c:strCache>
                <c:ptCount val="6"/>
                <c:pt idx="0">
                  <c:v>Albania</c:v>
                </c:pt>
                <c:pt idx="1">
                  <c:v>Bosnia</c:v>
                </c:pt>
                <c:pt idx="2">
                  <c:v>Kosovo*</c:v>
                </c:pt>
                <c:pt idx="3">
                  <c:v>Montenegro</c:v>
                </c:pt>
                <c:pt idx="4">
                  <c:v>North Macedonia</c:v>
                </c:pt>
                <c:pt idx="5">
                  <c:v>Serbia</c:v>
                </c:pt>
              </c:strCache>
            </c:strRef>
          </c:cat>
          <c:val>
            <c:numRef>
              <c:f>'Avg. RS revenue'!$C$14:$C$19</c:f>
              <c:numCache>
                <c:formatCode>#,##0.00</c:formatCode>
                <c:ptCount val="6"/>
                <c:pt idx="0">
                  <c:v>0.16512388210494061</c:v>
                </c:pt>
                <c:pt idx="1">
                  <c:v>0</c:v>
                </c:pt>
                <c:pt idx="2">
                  <c:v>2.3949041220352392</c:v>
                </c:pt>
                <c:pt idx="3">
                  <c:v>0.73743478251605676</c:v>
                </c:pt>
                <c:pt idx="4">
                  <c:v>1.3771666943422658</c:v>
                </c:pt>
                <c:pt idx="5">
                  <c:v>0.96954355468513753</c:v>
                </c:pt>
              </c:numCache>
            </c:numRef>
          </c:val>
          <c:extLst>
            <c:ext xmlns:c16="http://schemas.microsoft.com/office/drawing/2014/chart" uri="{C3380CC4-5D6E-409C-BE32-E72D297353CC}">
              <c16:uniqueId val="{00000005-C39B-4BDE-88B5-AA198EFDC1E6}"/>
            </c:ext>
          </c:extLst>
        </c:ser>
        <c:ser>
          <c:idx val="2"/>
          <c:order val="2"/>
          <c:tx>
            <c:strRef>
              <c:f>'Avg. RS revenue'!$D$13</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revenue'!$A$14:$A$19</c:f>
              <c:strCache>
                <c:ptCount val="6"/>
                <c:pt idx="0">
                  <c:v>Albania</c:v>
                </c:pt>
                <c:pt idx="1">
                  <c:v>Bosnia</c:v>
                </c:pt>
                <c:pt idx="2">
                  <c:v>Kosovo*</c:v>
                </c:pt>
                <c:pt idx="3">
                  <c:v>Montenegro</c:v>
                </c:pt>
                <c:pt idx="4">
                  <c:v>North Macedonia</c:v>
                </c:pt>
                <c:pt idx="5">
                  <c:v>Serbia</c:v>
                </c:pt>
              </c:strCache>
            </c:strRef>
          </c:cat>
          <c:val>
            <c:numRef>
              <c:f>'Avg. RS revenue'!$D$14:$D$19</c:f>
              <c:numCache>
                <c:formatCode>#,##0.00</c:formatCode>
                <c:ptCount val="6"/>
                <c:pt idx="0">
                  <c:v>0.11080463492036044</c:v>
                </c:pt>
                <c:pt idx="1">
                  <c:v>1.0697546755168856</c:v>
                </c:pt>
                <c:pt idx="2">
                  <c:v>2.830109627016129</c:v>
                </c:pt>
                <c:pt idx="3">
                  <c:v>0.80020903615669192</c:v>
                </c:pt>
                <c:pt idx="4">
                  <c:v>1.4698555980179693</c:v>
                </c:pt>
                <c:pt idx="5">
                  <c:v>1.0504404009316208</c:v>
                </c:pt>
              </c:numCache>
            </c:numRef>
          </c:val>
          <c:extLst>
            <c:ext xmlns:c16="http://schemas.microsoft.com/office/drawing/2014/chart" uri="{C3380CC4-5D6E-409C-BE32-E72D297353CC}">
              <c16:uniqueId val="{00000006-C39B-4BDE-88B5-AA198EFDC1E6}"/>
            </c:ext>
          </c:extLst>
        </c:ser>
        <c:ser>
          <c:idx val="3"/>
          <c:order val="3"/>
          <c:tx>
            <c:strRef>
              <c:f>'Avg. RS revenue'!$E$13</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revenue'!$A$14:$A$19</c:f>
              <c:strCache>
                <c:ptCount val="6"/>
                <c:pt idx="0">
                  <c:v>Albania</c:v>
                </c:pt>
                <c:pt idx="1">
                  <c:v>Bosnia</c:v>
                </c:pt>
                <c:pt idx="2">
                  <c:v>Kosovo*</c:v>
                </c:pt>
                <c:pt idx="3">
                  <c:v>Montenegro</c:v>
                </c:pt>
                <c:pt idx="4">
                  <c:v>North Macedonia</c:v>
                </c:pt>
                <c:pt idx="5">
                  <c:v>Serbia</c:v>
                </c:pt>
              </c:strCache>
            </c:strRef>
          </c:cat>
          <c:val>
            <c:numRef>
              <c:f>'Avg. RS revenue'!$E$14:$E$19</c:f>
              <c:numCache>
                <c:formatCode>#,##0.00</c:formatCode>
                <c:ptCount val="6"/>
                <c:pt idx="0">
                  <c:v>0.1217235041243493</c:v>
                </c:pt>
                <c:pt idx="1">
                  <c:v>1.0057128090763541</c:v>
                </c:pt>
                <c:pt idx="2">
                  <c:v>2.6826338512144261</c:v>
                </c:pt>
                <c:pt idx="3">
                  <c:v>0.83753318636499297</c:v>
                </c:pt>
                <c:pt idx="4">
                  <c:v>1.3890766811774111</c:v>
                </c:pt>
                <c:pt idx="5">
                  <c:v>0.9767695904886623</c:v>
                </c:pt>
              </c:numCache>
            </c:numRef>
          </c:val>
          <c:extLst>
            <c:ext xmlns:c16="http://schemas.microsoft.com/office/drawing/2014/chart" uri="{C3380CC4-5D6E-409C-BE32-E72D297353CC}">
              <c16:uniqueId val="{00000007-C39B-4BDE-88B5-AA198EFDC1E6}"/>
            </c:ext>
          </c:extLst>
        </c:ser>
        <c:ser>
          <c:idx val="4"/>
          <c:order val="4"/>
          <c:tx>
            <c:strRef>
              <c:f>'Avg. RS revenue'!$F$13</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revenue'!$A$14:$A$19</c:f>
              <c:strCache>
                <c:ptCount val="6"/>
                <c:pt idx="0">
                  <c:v>Albania</c:v>
                </c:pt>
                <c:pt idx="1">
                  <c:v>Bosnia</c:v>
                </c:pt>
                <c:pt idx="2">
                  <c:v>Kosovo*</c:v>
                </c:pt>
                <c:pt idx="3">
                  <c:v>Montenegro</c:v>
                </c:pt>
                <c:pt idx="4">
                  <c:v>North Macedonia</c:v>
                </c:pt>
                <c:pt idx="5">
                  <c:v>Serbia</c:v>
                </c:pt>
              </c:strCache>
            </c:strRef>
          </c:cat>
          <c:val>
            <c:numRef>
              <c:f>'Avg. RS revenue'!$F$14:$F$19</c:f>
              <c:numCache>
                <c:formatCode>#,##0.00</c:formatCode>
                <c:ptCount val="6"/>
                <c:pt idx="0">
                  <c:v>0.11940094119651071</c:v>
                </c:pt>
                <c:pt idx="1">
                  <c:v>1.2826405992544803</c:v>
                </c:pt>
                <c:pt idx="2">
                  <c:v>2.8030393246021772</c:v>
                </c:pt>
                <c:pt idx="3">
                  <c:v>0.71087964056527986</c:v>
                </c:pt>
                <c:pt idx="4">
                  <c:v>1.3918232506083896</c:v>
                </c:pt>
                <c:pt idx="5">
                  <c:v>0.87793054347022459</c:v>
                </c:pt>
              </c:numCache>
            </c:numRef>
          </c:val>
          <c:extLst>
            <c:ext xmlns:c16="http://schemas.microsoft.com/office/drawing/2014/chart" uri="{C3380CC4-5D6E-409C-BE32-E72D297353CC}">
              <c16:uniqueId val="{00000000-81D4-4284-A535-D6991DB616E7}"/>
            </c:ext>
          </c:extLst>
        </c:ser>
        <c:ser>
          <c:idx val="5"/>
          <c:order val="5"/>
          <c:tx>
            <c:strRef>
              <c:f>'Avg. RS revenue'!$G$13</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revenue'!$A$14:$A$19</c:f>
              <c:strCache>
                <c:ptCount val="6"/>
                <c:pt idx="0">
                  <c:v>Albania</c:v>
                </c:pt>
                <c:pt idx="1">
                  <c:v>Bosnia</c:v>
                </c:pt>
                <c:pt idx="2">
                  <c:v>Kosovo*</c:v>
                </c:pt>
                <c:pt idx="3">
                  <c:v>Montenegro</c:v>
                </c:pt>
                <c:pt idx="4">
                  <c:v>North Macedonia</c:v>
                </c:pt>
                <c:pt idx="5">
                  <c:v>Serbia</c:v>
                </c:pt>
              </c:strCache>
            </c:strRef>
          </c:cat>
          <c:val>
            <c:numRef>
              <c:f>'Avg. RS revenue'!$G$14:$G$19</c:f>
              <c:numCache>
                <c:formatCode>#,##0.00</c:formatCode>
                <c:ptCount val="6"/>
                <c:pt idx="0">
                  <c:v>0.15797979916730392</c:v>
                </c:pt>
                <c:pt idx="1">
                  <c:v>1.0647945490159665</c:v>
                </c:pt>
                <c:pt idx="2">
                  <c:v>2.7568431468047945</c:v>
                </c:pt>
                <c:pt idx="3">
                  <c:v>0.59019899492214734</c:v>
                </c:pt>
                <c:pt idx="4">
                  <c:v>1.4159223890847135</c:v>
                </c:pt>
                <c:pt idx="5">
                  <c:v>0.84584324287099577</c:v>
                </c:pt>
              </c:numCache>
            </c:numRef>
          </c:val>
          <c:extLst>
            <c:ext xmlns:c16="http://schemas.microsoft.com/office/drawing/2014/chart" uri="{C3380CC4-5D6E-409C-BE32-E72D297353CC}">
              <c16:uniqueId val="{00000001-81D4-4284-A535-D6991DB616E7}"/>
            </c:ext>
          </c:extLst>
        </c:ser>
        <c:ser>
          <c:idx val="6"/>
          <c:order val="6"/>
          <c:tx>
            <c:strRef>
              <c:f>'Avg. RS revenue'!$H$13</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revenue'!$A$14:$A$19</c:f>
              <c:strCache>
                <c:ptCount val="6"/>
                <c:pt idx="0">
                  <c:v>Albania</c:v>
                </c:pt>
                <c:pt idx="1">
                  <c:v>Bosnia</c:v>
                </c:pt>
                <c:pt idx="2">
                  <c:v>Kosovo*</c:v>
                </c:pt>
                <c:pt idx="3">
                  <c:v>Montenegro</c:v>
                </c:pt>
                <c:pt idx="4">
                  <c:v>North Macedonia</c:v>
                </c:pt>
                <c:pt idx="5">
                  <c:v>Serbia</c:v>
                </c:pt>
              </c:strCache>
            </c:strRef>
          </c:cat>
          <c:val>
            <c:numRef>
              <c:f>'Avg. RS revenue'!$H$14:$H$19</c:f>
              <c:numCache>
                <c:formatCode>#,##0.00</c:formatCode>
                <c:ptCount val="6"/>
                <c:pt idx="0">
                  <c:v>0.18465535242659456</c:v>
                </c:pt>
                <c:pt idx="1">
                  <c:v>0.88659618595699041</c:v>
                </c:pt>
                <c:pt idx="2">
                  <c:v>2.7794174091992359</c:v>
                </c:pt>
                <c:pt idx="3">
                  <c:v>0.2851490821261628</c:v>
                </c:pt>
                <c:pt idx="4">
                  <c:v>1.2275669522130279</c:v>
                </c:pt>
                <c:pt idx="5">
                  <c:v>0.75981776294594283</c:v>
                </c:pt>
              </c:numCache>
            </c:numRef>
          </c:val>
          <c:extLst>
            <c:ext xmlns:c16="http://schemas.microsoft.com/office/drawing/2014/chart" uri="{C3380CC4-5D6E-409C-BE32-E72D297353CC}">
              <c16:uniqueId val="{00000000-ADC2-4962-9C55-ACEA0B8BCCB1}"/>
            </c:ext>
          </c:extLst>
        </c:ser>
        <c:ser>
          <c:idx val="7"/>
          <c:order val="7"/>
          <c:tx>
            <c:strRef>
              <c:f>'Avg. RS revenue'!$I$13</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revenue'!$A$14:$A$19</c:f>
              <c:strCache>
                <c:ptCount val="6"/>
                <c:pt idx="0">
                  <c:v>Albania</c:v>
                </c:pt>
                <c:pt idx="1">
                  <c:v>Bosnia</c:v>
                </c:pt>
                <c:pt idx="2">
                  <c:v>Kosovo*</c:v>
                </c:pt>
                <c:pt idx="3">
                  <c:v>Montenegro</c:v>
                </c:pt>
                <c:pt idx="4">
                  <c:v>North Macedonia</c:v>
                </c:pt>
                <c:pt idx="5">
                  <c:v>Serbia</c:v>
                </c:pt>
              </c:strCache>
            </c:strRef>
          </c:cat>
          <c:val>
            <c:numRef>
              <c:f>'Avg. RS revenue'!$I$14:$I$19</c:f>
              <c:numCache>
                <c:formatCode>#,##0.00</c:formatCode>
                <c:ptCount val="6"/>
                <c:pt idx="0">
                  <c:v>0.17143162910294837</c:v>
                </c:pt>
                <c:pt idx="1">
                  <c:v>0.85735157969401554</c:v>
                </c:pt>
                <c:pt idx="2">
                  <c:v>2.7838733386341468</c:v>
                </c:pt>
                <c:pt idx="3">
                  <c:v>0.33532737493678849</c:v>
                </c:pt>
                <c:pt idx="4">
                  <c:v>1.7367994744131114</c:v>
                </c:pt>
                <c:pt idx="5">
                  <c:v>0.76110401850222398</c:v>
                </c:pt>
              </c:numCache>
            </c:numRef>
          </c:val>
          <c:extLst>
            <c:ext xmlns:c16="http://schemas.microsoft.com/office/drawing/2014/chart" uri="{C3380CC4-5D6E-409C-BE32-E72D297353CC}">
              <c16:uniqueId val="{00000001-ADC2-4962-9C55-ACEA0B8BCCB1}"/>
            </c:ext>
          </c:extLst>
        </c:ser>
        <c:ser>
          <c:idx val="8"/>
          <c:order val="8"/>
          <c:tx>
            <c:strRef>
              <c:f>'Avg. RS revenue'!$J$13</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revenue'!$A$14:$A$19</c:f>
              <c:strCache>
                <c:ptCount val="6"/>
                <c:pt idx="0">
                  <c:v>Albania</c:v>
                </c:pt>
                <c:pt idx="1">
                  <c:v>Bosnia</c:v>
                </c:pt>
                <c:pt idx="2">
                  <c:v>Kosovo*</c:v>
                </c:pt>
                <c:pt idx="3">
                  <c:v>Montenegro</c:v>
                </c:pt>
                <c:pt idx="4">
                  <c:v>North Macedonia</c:v>
                </c:pt>
                <c:pt idx="5">
                  <c:v>Serbia</c:v>
                </c:pt>
              </c:strCache>
            </c:strRef>
          </c:cat>
          <c:val>
            <c:numRef>
              <c:f>'Avg. RS revenue'!$J$14:$J$19</c:f>
              <c:numCache>
                <c:formatCode>0.00</c:formatCode>
                <c:ptCount val="6"/>
                <c:pt idx="0">
                  <c:v>0.23234132153046991</c:v>
                </c:pt>
                <c:pt idx="1">
                  <c:v>0.94507866302738097</c:v>
                </c:pt>
                <c:pt idx="2">
                  <c:v>2.5169366558465756</c:v>
                </c:pt>
                <c:pt idx="3">
                  <c:v>0.23488042412127291</c:v>
                </c:pt>
                <c:pt idx="4">
                  <c:v>1.2430370107575588</c:v>
                </c:pt>
                <c:pt idx="5">
                  <c:v>0.75653164478541224</c:v>
                </c:pt>
              </c:numCache>
            </c:numRef>
          </c:val>
          <c:extLst>
            <c:ext xmlns:c16="http://schemas.microsoft.com/office/drawing/2014/chart" uri="{C3380CC4-5D6E-409C-BE32-E72D297353CC}">
              <c16:uniqueId val="{00000000-27E2-451E-BA6B-3A3AE4F4E87F}"/>
            </c:ext>
          </c:extLst>
        </c:ser>
        <c:ser>
          <c:idx val="9"/>
          <c:order val="9"/>
          <c:tx>
            <c:strRef>
              <c:f>'Avg. RS revenue'!$K$13</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revenue'!$A$14:$A$19</c:f>
              <c:strCache>
                <c:ptCount val="6"/>
                <c:pt idx="0">
                  <c:v>Albania</c:v>
                </c:pt>
                <c:pt idx="1">
                  <c:v>Bosnia</c:v>
                </c:pt>
                <c:pt idx="2">
                  <c:v>Kosovo*</c:v>
                </c:pt>
                <c:pt idx="3">
                  <c:v>Montenegro</c:v>
                </c:pt>
                <c:pt idx="4">
                  <c:v>North Macedonia</c:v>
                </c:pt>
                <c:pt idx="5">
                  <c:v>Serbia</c:v>
                </c:pt>
              </c:strCache>
            </c:strRef>
          </c:cat>
          <c:val>
            <c:numRef>
              <c:f>'Avg. RS revenue'!$K$14:$K$19</c:f>
              <c:numCache>
                <c:formatCode>0.00</c:formatCode>
                <c:ptCount val="6"/>
                <c:pt idx="0">
                  <c:v>0.19567433820705174</c:v>
                </c:pt>
                <c:pt idx="1">
                  <c:v>0.93468615620976314</c:v>
                </c:pt>
                <c:pt idx="2">
                  <c:v>2.5946267097248783</c:v>
                </c:pt>
                <c:pt idx="3">
                  <c:v>0.25073237499091577</c:v>
                </c:pt>
                <c:pt idx="4">
                  <c:v>1.1433680861804598</c:v>
                </c:pt>
                <c:pt idx="5">
                  <c:v>0.71139919382387096</c:v>
                </c:pt>
              </c:numCache>
            </c:numRef>
          </c:val>
          <c:extLst>
            <c:ext xmlns:c16="http://schemas.microsoft.com/office/drawing/2014/chart" uri="{C3380CC4-5D6E-409C-BE32-E72D297353CC}">
              <c16:uniqueId val="{00000001-27E2-451E-BA6B-3A3AE4F4E87F}"/>
            </c:ext>
          </c:extLst>
        </c:ser>
        <c:ser>
          <c:idx val="10"/>
          <c:order val="10"/>
          <c:tx>
            <c:strRef>
              <c:f>'Avg. RS revenue'!$L$13</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revenue'!$A$14:$A$19</c:f>
              <c:strCache>
                <c:ptCount val="6"/>
                <c:pt idx="0">
                  <c:v>Albania</c:v>
                </c:pt>
                <c:pt idx="1">
                  <c:v>Bosnia</c:v>
                </c:pt>
                <c:pt idx="2">
                  <c:v>Kosovo*</c:v>
                </c:pt>
                <c:pt idx="3">
                  <c:v>Montenegro</c:v>
                </c:pt>
                <c:pt idx="4">
                  <c:v>North Macedonia</c:v>
                </c:pt>
                <c:pt idx="5">
                  <c:v>Serbia</c:v>
                </c:pt>
              </c:strCache>
            </c:strRef>
          </c:cat>
          <c:val>
            <c:numRef>
              <c:f>'Avg. RS revenue'!$L$14:$L$19</c:f>
              <c:numCache>
                <c:formatCode>0.00</c:formatCode>
                <c:ptCount val="6"/>
                <c:pt idx="0">
                  <c:v>2.9555627058022924E-2</c:v>
                </c:pt>
                <c:pt idx="1">
                  <c:v>0.93509435689331644</c:v>
                </c:pt>
                <c:pt idx="2">
                  <c:v>2.4949498025313663</c:v>
                </c:pt>
                <c:pt idx="3">
                  <c:v>0.36253523999484188</c:v>
                </c:pt>
                <c:pt idx="4">
                  <c:v>1.221298851102369</c:v>
                </c:pt>
                <c:pt idx="5">
                  <c:v>0.75740662901553402</c:v>
                </c:pt>
              </c:numCache>
            </c:numRef>
          </c:val>
          <c:extLst>
            <c:ext xmlns:c16="http://schemas.microsoft.com/office/drawing/2014/chart" uri="{C3380CC4-5D6E-409C-BE32-E72D297353CC}">
              <c16:uniqueId val="{00000000-4C2B-4F85-9D39-BED1DBCCBA68}"/>
            </c:ext>
          </c:extLst>
        </c:ser>
        <c:ser>
          <c:idx val="11"/>
          <c:order val="11"/>
          <c:tx>
            <c:strRef>
              <c:f>'Avg. RS revenue'!$M$13</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revenue'!$A$14:$A$19</c:f>
              <c:strCache>
                <c:ptCount val="6"/>
                <c:pt idx="0">
                  <c:v>Albania</c:v>
                </c:pt>
                <c:pt idx="1">
                  <c:v>Bosnia</c:v>
                </c:pt>
                <c:pt idx="2">
                  <c:v>Kosovo*</c:v>
                </c:pt>
                <c:pt idx="3">
                  <c:v>Montenegro</c:v>
                </c:pt>
                <c:pt idx="4">
                  <c:v>North Macedonia</c:v>
                </c:pt>
                <c:pt idx="5">
                  <c:v>Serbia</c:v>
                </c:pt>
              </c:strCache>
            </c:strRef>
          </c:cat>
          <c:val>
            <c:numRef>
              <c:f>'Avg. RS revenue'!$M$14:$M$19</c:f>
              <c:numCache>
                <c:formatCode>0.00</c:formatCode>
                <c:ptCount val="6"/>
                <c:pt idx="0">
                  <c:v>4.3320020524741612E-2</c:v>
                </c:pt>
                <c:pt idx="1">
                  <c:v>0.95332586890237991</c:v>
                </c:pt>
                <c:pt idx="2">
                  <c:v>2.6723756574399173</c:v>
                </c:pt>
                <c:pt idx="3">
                  <c:v>0.62684132579789442</c:v>
                </c:pt>
                <c:pt idx="4">
                  <c:v>1.1927588184436788</c:v>
                </c:pt>
                <c:pt idx="5">
                  <c:v>0.60540791452333864</c:v>
                </c:pt>
              </c:numCache>
            </c:numRef>
          </c:val>
          <c:extLst>
            <c:ext xmlns:c16="http://schemas.microsoft.com/office/drawing/2014/chart" uri="{C3380CC4-5D6E-409C-BE32-E72D297353CC}">
              <c16:uniqueId val="{00000001-4C2B-4F85-9D39-BED1DBCCBA68}"/>
            </c:ext>
          </c:extLst>
        </c:ser>
        <c:ser>
          <c:idx val="12"/>
          <c:order val="12"/>
          <c:tx>
            <c:strRef>
              <c:f>'Avg. RS revenue'!$N$13</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revenue'!$A$14:$A$19</c:f>
              <c:strCache>
                <c:ptCount val="6"/>
                <c:pt idx="0">
                  <c:v>Albania</c:v>
                </c:pt>
                <c:pt idx="1">
                  <c:v>Bosnia</c:v>
                </c:pt>
                <c:pt idx="2">
                  <c:v>Kosovo*</c:v>
                </c:pt>
                <c:pt idx="3">
                  <c:v>Montenegro</c:v>
                </c:pt>
                <c:pt idx="4">
                  <c:v>North Macedonia</c:v>
                </c:pt>
                <c:pt idx="5">
                  <c:v>Serbia</c:v>
                </c:pt>
              </c:strCache>
            </c:strRef>
          </c:cat>
          <c:val>
            <c:numRef>
              <c:f>'Avg. RS revenue'!$N$14:$N$19</c:f>
              <c:numCache>
                <c:formatCode>#,##0.00</c:formatCode>
                <c:ptCount val="6"/>
                <c:pt idx="0">
                  <c:v>4.255865263374041E-2</c:v>
                </c:pt>
                <c:pt idx="1">
                  <c:v>0.96472825235615678</c:v>
                </c:pt>
                <c:pt idx="2">
                  <c:v>3.2352677118829414</c:v>
                </c:pt>
                <c:pt idx="3">
                  <c:v>0.54395617616936454</c:v>
                </c:pt>
                <c:pt idx="4">
                  <c:v>0.98907514532426544</c:v>
                </c:pt>
                <c:pt idx="5">
                  <c:v>0.78139042404474734</c:v>
                </c:pt>
              </c:numCache>
            </c:numRef>
          </c:val>
          <c:extLst>
            <c:ext xmlns:c16="http://schemas.microsoft.com/office/drawing/2014/chart" uri="{C3380CC4-5D6E-409C-BE32-E72D297353CC}">
              <c16:uniqueId val="{00000000-492A-474C-B107-119552F5F0E4}"/>
            </c:ext>
          </c:extLst>
        </c:ser>
        <c:ser>
          <c:idx val="13"/>
          <c:order val="13"/>
          <c:tx>
            <c:strRef>
              <c:f>'Avg. RS revenue'!$O$13</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revenue'!$A$14:$A$19</c:f>
              <c:strCache>
                <c:ptCount val="6"/>
                <c:pt idx="0">
                  <c:v>Albania</c:v>
                </c:pt>
                <c:pt idx="1">
                  <c:v>Bosnia</c:v>
                </c:pt>
                <c:pt idx="2">
                  <c:v>Kosovo*</c:v>
                </c:pt>
                <c:pt idx="3">
                  <c:v>Montenegro</c:v>
                </c:pt>
                <c:pt idx="4">
                  <c:v>North Macedonia</c:v>
                </c:pt>
                <c:pt idx="5">
                  <c:v>Serbia</c:v>
                </c:pt>
              </c:strCache>
            </c:strRef>
          </c:cat>
          <c:val>
            <c:numRef>
              <c:f>'Avg. RS revenue'!$O$14:$O$19</c:f>
              <c:numCache>
                <c:formatCode>#,##0.00</c:formatCode>
                <c:ptCount val="6"/>
                <c:pt idx="0">
                  <c:v>4.6004048058841701E-2</c:v>
                </c:pt>
                <c:pt idx="1">
                  <c:v>0.95354579795379046</c:v>
                </c:pt>
                <c:pt idx="2">
                  <c:v>2.6947564947034417</c:v>
                </c:pt>
                <c:pt idx="3">
                  <c:v>0.62417058846825457</c:v>
                </c:pt>
                <c:pt idx="4">
                  <c:v>0.89337840993139606</c:v>
                </c:pt>
                <c:pt idx="5">
                  <c:v>0.80618352725869691</c:v>
                </c:pt>
              </c:numCache>
            </c:numRef>
          </c:val>
          <c:extLst>
            <c:ext xmlns:c16="http://schemas.microsoft.com/office/drawing/2014/chart" uri="{C3380CC4-5D6E-409C-BE32-E72D297353CC}">
              <c16:uniqueId val="{00000001-492A-474C-B107-119552F5F0E4}"/>
            </c:ext>
          </c:extLst>
        </c:ser>
        <c:ser>
          <c:idx val="14"/>
          <c:order val="14"/>
          <c:tx>
            <c:strRef>
              <c:f>'Avg. RS revenue'!$P$13</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revenue'!$A$14:$A$19</c:f>
              <c:strCache>
                <c:ptCount val="6"/>
                <c:pt idx="0">
                  <c:v>Albania</c:v>
                </c:pt>
                <c:pt idx="1">
                  <c:v>Bosnia</c:v>
                </c:pt>
                <c:pt idx="2">
                  <c:v>Kosovo*</c:v>
                </c:pt>
                <c:pt idx="3">
                  <c:v>Montenegro</c:v>
                </c:pt>
                <c:pt idx="4">
                  <c:v>North Macedonia</c:v>
                </c:pt>
                <c:pt idx="5">
                  <c:v>Serbia</c:v>
                </c:pt>
              </c:strCache>
            </c:strRef>
          </c:cat>
          <c:val>
            <c:numRef>
              <c:f>'Avg. RS revenue'!$P$14:$P$19</c:f>
              <c:numCache>
                <c:formatCode>#,##0.00</c:formatCode>
                <c:ptCount val="6"/>
                <c:pt idx="0">
                  <c:v>3.7433929869299519E-2</c:v>
                </c:pt>
                <c:pt idx="1">
                  <c:v>0.99667656008097871</c:v>
                </c:pt>
                <c:pt idx="2">
                  <c:v>0.46950671451793569</c:v>
                </c:pt>
                <c:pt idx="3">
                  <c:v>0.73257842226386727</c:v>
                </c:pt>
                <c:pt idx="4">
                  <c:v>1.1135756136151296</c:v>
                </c:pt>
                <c:pt idx="5">
                  <c:v>0.74347151582860171</c:v>
                </c:pt>
              </c:numCache>
            </c:numRef>
          </c:val>
          <c:extLst>
            <c:ext xmlns:c16="http://schemas.microsoft.com/office/drawing/2014/chart" uri="{C3380CC4-5D6E-409C-BE32-E72D297353CC}">
              <c16:uniqueId val="{00000002-F389-403F-B329-89DEED8C8620}"/>
            </c:ext>
          </c:extLst>
        </c:ser>
        <c:ser>
          <c:idx val="15"/>
          <c:order val="15"/>
          <c:tx>
            <c:strRef>
              <c:f>'Avg. RS revenue'!$Q$13</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revenue'!$A$14:$A$19</c:f>
              <c:strCache>
                <c:ptCount val="6"/>
                <c:pt idx="0">
                  <c:v>Albania</c:v>
                </c:pt>
                <c:pt idx="1">
                  <c:v>Bosnia</c:v>
                </c:pt>
                <c:pt idx="2">
                  <c:v>Kosovo*</c:v>
                </c:pt>
                <c:pt idx="3">
                  <c:v>Montenegro</c:v>
                </c:pt>
                <c:pt idx="4">
                  <c:v>North Macedonia</c:v>
                </c:pt>
                <c:pt idx="5">
                  <c:v>Serbia</c:v>
                </c:pt>
              </c:strCache>
            </c:strRef>
          </c:cat>
          <c:val>
            <c:numRef>
              <c:f>'Avg. RS revenue'!$Q$14:$Q$19</c:f>
              <c:numCache>
                <c:formatCode>#,##0.00</c:formatCode>
                <c:ptCount val="6"/>
                <c:pt idx="0">
                  <c:v>5.8904774301721162E-2</c:v>
                </c:pt>
                <c:pt idx="1">
                  <c:v>0.95543600057986999</c:v>
                </c:pt>
                <c:pt idx="2">
                  <c:v>0.50619342603289819</c:v>
                </c:pt>
                <c:pt idx="3">
                  <c:v>0.85879670346952686</c:v>
                </c:pt>
                <c:pt idx="4">
                  <c:v>1.8510736934869425</c:v>
                </c:pt>
                <c:pt idx="5">
                  <c:v>0.60770495736749108</c:v>
                </c:pt>
              </c:numCache>
            </c:numRef>
          </c:val>
          <c:extLst>
            <c:ext xmlns:c16="http://schemas.microsoft.com/office/drawing/2014/chart" uri="{C3380CC4-5D6E-409C-BE32-E72D297353CC}">
              <c16:uniqueId val="{00000003-F389-403F-B329-89DEED8C8620}"/>
            </c:ext>
          </c:extLst>
        </c:ser>
        <c:dLbls>
          <c:dLblPos val="outEnd"/>
          <c:showLegendKey val="0"/>
          <c:showVal val="1"/>
          <c:showCatName val="0"/>
          <c:showSerName val="0"/>
          <c:showPercent val="0"/>
          <c:showBubbleSize val="0"/>
        </c:dLbls>
        <c:gapWidth val="219"/>
        <c:overlap val="-27"/>
        <c:axId val="940331856"/>
        <c:axId val="940332184"/>
      </c:barChart>
      <c:catAx>
        <c:axId val="940331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0332184"/>
        <c:crosses val="autoZero"/>
        <c:auto val="1"/>
        <c:lblAlgn val="ctr"/>
        <c:lblOffset val="100"/>
        <c:noMultiLvlLbl val="0"/>
      </c:catAx>
      <c:valAx>
        <c:axId val="940332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0331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22 Retail revenues per minute - calls received - WB alternative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RS revenue'!$B$110</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EBB6-4834-A3AD-152AC08C6A8F}"/>
                </c:ext>
              </c:extLst>
            </c:dLbl>
            <c:dLbl>
              <c:idx val="4"/>
              <c:delete val="1"/>
              <c:extLst>
                <c:ext xmlns:c15="http://schemas.microsoft.com/office/drawing/2012/chart" uri="{CE6537A1-D6FC-4f65-9D91-7224C49458BB}"/>
                <c:ext xmlns:c16="http://schemas.microsoft.com/office/drawing/2014/chart" uri="{C3380CC4-5D6E-409C-BE32-E72D297353CC}">
                  <c16:uniqueId val="{00000001-EBB6-4834-A3AD-152AC08C6A8F}"/>
                </c:ext>
              </c:extLst>
            </c:dLbl>
            <c:dLbl>
              <c:idx val="5"/>
              <c:delete val="1"/>
              <c:extLst>
                <c:ext xmlns:c15="http://schemas.microsoft.com/office/drawing/2012/chart" uri="{CE6537A1-D6FC-4f65-9D91-7224C49458BB}"/>
                <c:ext xmlns:c16="http://schemas.microsoft.com/office/drawing/2014/chart" uri="{C3380CC4-5D6E-409C-BE32-E72D297353CC}">
                  <c16:uniqueId val="{00000002-EBB6-4834-A3AD-152AC08C6A8F}"/>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revenue'!$A$111:$A$116</c:f>
              <c:strCache>
                <c:ptCount val="6"/>
                <c:pt idx="0">
                  <c:v>Albania</c:v>
                </c:pt>
                <c:pt idx="1">
                  <c:v>Bosnia</c:v>
                </c:pt>
                <c:pt idx="2">
                  <c:v>Kosovo*</c:v>
                </c:pt>
                <c:pt idx="3">
                  <c:v>Montenegro</c:v>
                </c:pt>
                <c:pt idx="4">
                  <c:v>North Macedonia</c:v>
                </c:pt>
                <c:pt idx="5">
                  <c:v>Serbia</c:v>
                </c:pt>
              </c:strCache>
            </c:strRef>
          </c:cat>
          <c:val>
            <c:numRef>
              <c:f>'Avg. RS revenue'!$B$111:$B$116</c:f>
              <c:numCache>
                <c:formatCode>0.00</c:formatCode>
                <c:ptCount val="6"/>
                <c:pt idx="0">
                  <c:v>23.046429020221215</c:v>
                </c:pt>
                <c:pt idx="1">
                  <c:v>0</c:v>
                </c:pt>
                <c:pt idx="2">
                  <c:v>59.248265060848226</c:v>
                </c:pt>
                <c:pt idx="3">
                  <c:v>0.90347605004711606</c:v>
                </c:pt>
                <c:pt idx="4">
                  <c:v>0</c:v>
                </c:pt>
                <c:pt idx="5">
                  <c:v>0</c:v>
                </c:pt>
              </c:numCache>
            </c:numRef>
          </c:val>
          <c:extLst>
            <c:ext xmlns:c16="http://schemas.microsoft.com/office/drawing/2014/chart" uri="{C3380CC4-5D6E-409C-BE32-E72D297353CC}">
              <c16:uniqueId val="{00000000-21A4-4E69-97AF-8B8727802179}"/>
            </c:ext>
          </c:extLst>
        </c:ser>
        <c:ser>
          <c:idx val="1"/>
          <c:order val="1"/>
          <c:tx>
            <c:strRef>
              <c:f>'Avg. RS revenue'!$C$110</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287B-4191-8F0A-418F7D28121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revenue'!$A$111:$A$116</c:f>
              <c:strCache>
                <c:ptCount val="6"/>
                <c:pt idx="0">
                  <c:v>Albania</c:v>
                </c:pt>
                <c:pt idx="1">
                  <c:v>Bosnia</c:v>
                </c:pt>
                <c:pt idx="2">
                  <c:v>Kosovo*</c:v>
                </c:pt>
                <c:pt idx="3">
                  <c:v>Montenegro</c:v>
                </c:pt>
                <c:pt idx="4">
                  <c:v>North Macedonia</c:v>
                </c:pt>
                <c:pt idx="5">
                  <c:v>Serbia</c:v>
                </c:pt>
              </c:strCache>
            </c:strRef>
          </c:cat>
          <c:val>
            <c:numRef>
              <c:f>'Avg. RS revenue'!$C$111:$C$116</c:f>
              <c:numCache>
                <c:formatCode>0.00</c:formatCode>
                <c:ptCount val="6"/>
                <c:pt idx="0">
                  <c:v>20.840470445549439</c:v>
                </c:pt>
                <c:pt idx="1">
                  <c:v>0</c:v>
                </c:pt>
                <c:pt idx="2">
                  <c:v>60.198812598667715</c:v>
                </c:pt>
                <c:pt idx="3">
                  <c:v>0.87276856397556157</c:v>
                </c:pt>
                <c:pt idx="4">
                  <c:v>14.384962359783144</c:v>
                </c:pt>
                <c:pt idx="5">
                  <c:v>3.0181363916196324</c:v>
                </c:pt>
              </c:numCache>
            </c:numRef>
          </c:val>
          <c:extLst>
            <c:ext xmlns:c16="http://schemas.microsoft.com/office/drawing/2014/chart" uri="{C3380CC4-5D6E-409C-BE32-E72D297353CC}">
              <c16:uniqueId val="{00000001-21A4-4E69-97AF-8B8727802179}"/>
            </c:ext>
          </c:extLst>
        </c:ser>
        <c:ser>
          <c:idx val="2"/>
          <c:order val="2"/>
          <c:tx>
            <c:strRef>
              <c:f>'Avg. RS revenue'!$D$110</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revenue'!$A$111:$A$116</c:f>
              <c:strCache>
                <c:ptCount val="6"/>
                <c:pt idx="0">
                  <c:v>Albania</c:v>
                </c:pt>
                <c:pt idx="1">
                  <c:v>Bosnia</c:v>
                </c:pt>
                <c:pt idx="2">
                  <c:v>Kosovo*</c:v>
                </c:pt>
                <c:pt idx="3">
                  <c:v>Montenegro</c:v>
                </c:pt>
                <c:pt idx="4">
                  <c:v>North Macedonia</c:v>
                </c:pt>
                <c:pt idx="5">
                  <c:v>Serbia</c:v>
                </c:pt>
              </c:strCache>
            </c:strRef>
          </c:cat>
          <c:val>
            <c:numRef>
              <c:f>'Avg. RS revenue'!$D$111:$D$116</c:f>
              <c:numCache>
                <c:formatCode>0.00</c:formatCode>
                <c:ptCount val="6"/>
                <c:pt idx="0">
                  <c:v>10.698634879606148</c:v>
                </c:pt>
                <c:pt idx="1">
                  <c:v>4.9642200307659605</c:v>
                </c:pt>
                <c:pt idx="2">
                  <c:v>42.303851877039335</c:v>
                </c:pt>
                <c:pt idx="3">
                  <c:v>0.93566384630629096</c:v>
                </c:pt>
                <c:pt idx="4">
                  <c:v>15.556157952909</c:v>
                </c:pt>
                <c:pt idx="5">
                  <c:v>3.434175623536146</c:v>
                </c:pt>
              </c:numCache>
            </c:numRef>
          </c:val>
          <c:extLst>
            <c:ext xmlns:c16="http://schemas.microsoft.com/office/drawing/2014/chart" uri="{C3380CC4-5D6E-409C-BE32-E72D297353CC}">
              <c16:uniqueId val="{00000002-21A4-4E69-97AF-8B8727802179}"/>
            </c:ext>
          </c:extLst>
        </c:ser>
        <c:ser>
          <c:idx val="3"/>
          <c:order val="3"/>
          <c:tx>
            <c:strRef>
              <c:f>'Avg. RS revenue'!$E$110</c:f>
              <c:strCache>
                <c:ptCount val="1"/>
                <c:pt idx="0">
                  <c:v>Q3 2019</c:v>
                </c:pt>
              </c:strCache>
            </c:strRef>
          </c:tx>
          <c:spPr>
            <a:solidFill>
              <a:schemeClr val="accent4"/>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3-8AF6-420D-9A77-D5FE7D6B0AA8}"/>
                </c:ext>
              </c:extLst>
            </c:dLbl>
            <c:dLbl>
              <c:idx val="5"/>
              <c:delete val="1"/>
              <c:extLst>
                <c:ext xmlns:c15="http://schemas.microsoft.com/office/drawing/2012/chart" uri="{CE6537A1-D6FC-4f65-9D91-7224C49458BB}"/>
                <c:ext xmlns:c16="http://schemas.microsoft.com/office/drawing/2014/chart" uri="{C3380CC4-5D6E-409C-BE32-E72D297353CC}">
                  <c16:uniqueId val="{00000000-8AF6-420D-9A77-D5FE7D6B0AA8}"/>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revenue'!$A$111:$A$116</c:f>
              <c:strCache>
                <c:ptCount val="6"/>
                <c:pt idx="0">
                  <c:v>Albania</c:v>
                </c:pt>
                <c:pt idx="1">
                  <c:v>Bosnia</c:v>
                </c:pt>
                <c:pt idx="2">
                  <c:v>Kosovo*</c:v>
                </c:pt>
                <c:pt idx="3">
                  <c:v>Montenegro</c:v>
                </c:pt>
                <c:pt idx="4">
                  <c:v>North Macedonia</c:v>
                </c:pt>
                <c:pt idx="5">
                  <c:v>Serbia</c:v>
                </c:pt>
              </c:strCache>
            </c:strRef>
          </c:cat>
          <c:val>
            <c:numRef>
              <c:f>'Avg. RS revenue'!$E$111:$E$116</c:f>
              <c:numCache>
                <c:formatCode>0.00</c:formatCode>
                <c:ptCount val="6"/>
                <c:pt idx="0">
                  <c:v>9.5447234900830669</c:v>
                </c:pt>
                <c:pt idx="1">
                  <c:v>4.748073022312373</c:v>
                </c:pt>
                <c:pt idx="2">
                  <c:v>0</c:v>
                </c:pt>
                <c:pt idx="3">
                  <c:v>2.3174026527931288</c:v>
                </c:pt>
                <c:pt idx="4">
                  <c:v>23.804245137604255</c:v>
                </c:pt>
                <c:pt idx="5">
                  <c:v>0</c:v>
                </c:pt>
              </c:numCache>
            </c:numRef>
          </c:val>
          <c:extLst>
            <c:ext xmlns:c16="http://schemas.microsoft.com/office/drawing/2014/chart" uri="{C3380CC4-5D6E-409C-BE32-E72D297353CC}">
              <c16:uniqueId val="{00000003-21A4-4E69-97AF-8B8727802179}"/>
            </c:ext>
          </c:extLst>
        </c:ser>
        <c:ser>
          <c:idx val="4"/>
          <c:order val="4"/>
          <c:tx>
            <c:strRef>
              <c:f>'Avg. RS revenue'!$F$110</c:f>
              <c:strCache>
                <c:ptCount val="1"/>
                <c:pt idx="0">
                  <c:v>Q4 2019</c:v>
                </c:pt>
              </c:strCache>
            </c:strRef>
          </c:tx>
          <c:spPr>
            <a:solidFill>
              <a:schemeClr val="accent5"/>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3-EBB6-4834-A3AD-152AC08C6A8F}"/>
                </c:ext>
              </c:extLst>
            </c:dLbl>
            <c:dLbl>
              <c:idx val="5"/>
              <c:delete val="1"/>
              <c:extLst>
                <c:ext xmlns:c15="http://schemas.microsoft.com/office/drawing/2012/chart" uri="{CE6537A1-D6FC-4f65-9D91-7224C49458BB}"/>
                <c:ext xmlns:c16="http://schemas.microsoft.com/office/drawing/2014/chart" uri="{C3380CC4-5D6E-409C-BE32-E72D297353CC}">
                  <c16:uniqueId val="{00000004-EBB6-4834-A3AD-152AC08C6A8F}"/>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revenue'!$A$111:$A$116</c:f>
              <c:strCache>
                <c:ptCount val="6"/>
                <c:pt idx="0">
                  <c:v>Albania</c:v>
                </c:pt>
                <c:pt idx="1">
                  <c:v>Bosnia</c:v>
                </c:pt>
                <c:pt idx="2">
                  <c:v>Kosovo*</c:v>
                </c:pt>
                <c:pt idx="3">
                  <c:v>Montenegro</c:v>
                </c:pt>
                <c:pt idx="4">
                  <c:v>North Macedonia</c:v>
                </c:pt>
                <c:pt idx="5">
                  <c:v>Serbia</c:v>
                </c:pt>
              </c:strCache>
            </c:strRef>
          </c:cat>
          <c:val>
            <c:numRef>
              <c:f>'Avg. RS revenue'!$F$111:$F$116</c:f>
              <c:numCache>
                <c:formatCode>#,##0.00</c:formatCode>
                <c:ptCount val="6"/>
                <c:pt idx="0">
                  <c:v>12.435932531211396</c:v>
                </c:pt>
                <c:pt idx="1">
                  <c:v>4.9349531057273843</c:v>
                </c:pt>
                <c:pt idx="2">
                  <c:v>0</c:v>
                </c:pt>
                <c:pt idx="3">
                  <c:v>1.704753566021731</c:v>
                </c:pt>
                <c:pt idx="4">
                  <c:v>22.791577397872789</c:v>
                </c:pt>
                <c:pt idx="5">
                  <c:v>0</c:v>
                </c:pt>
              </c:numCache>
            </c:numRef>
          </c:val>
          <c:extLst>
            <c:ext xmlns:c16="http://schemas.microsoft.com/office/drawing/2014/chart" uri="{C3380CC4-5D6E-409C-BE32-E72D297353CC}">
              <c16:uniqueId val="{00000004-21A4-4E69-97AF-8B8727802179}"/>
            </c:ext>
          </c:extLst>
        </c:ser>
        <c:ser>
          <c:idx val="5"/>
          <c:order val="5"/>
          <c:tx>
            <c:strRef>
              <c:f>'Avg. RS revenue'!$G$110</c:f>
              <c:strCache>
                <c:ptCount val="1"/>
                <c:pt idx="0">
                  <c:v>Q1 2020</c:v>
                </c:pt>
              </c:strCache>
            </c:strRef>
          </c:tx>
          <c:spPr>
            <a:solidFill>
              <a:schemeClr val="accent6"/>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2-8AF6-420D-9A77-D5FE7D6B0AA8}"/>
                </c:ext>
              </c:extLst>
            </c:dLbl>
            <c:dLbl>
              <c:idx val="5"/>
              <c:delete val="1"/>
              <c:extLst>
                <c:ext xmlns:c15="http://schemas.microsoft.com/office/drawing/2012/chart" uri="{CE6537A1-D6FC-4f65-9D91-7224C49458BB}"/>
                <c:ext xmlns:c16="http://schemas.microsoft.com/office/drawing/2014/chart" uri="{C3380CC4-5D6E-409C-BE32-E72D297353CC}">
                  <c16:uniqueId val="{00000001-8AF6-420D-9A77-D5FE7D6B0AA8}"/>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revenue'!$A$111:$A$116</c:f>
              <c:strCache>
                <c:ptCount val="6"/>
                <c:pt idx="0">
                  <c:v>Albania</c:v>
                </c:pt>
                <c:pt idx="1">
                  <c:v>Bosnia</c:v>
                </c:pt>
                <c:pt idx="2">
                  <c:v>Kosovo*</c:v>
                </c:pt>
                <c:pt idx="3">
                  <c:v>Montenegro</c:v>
                </c:pt>
                <c:pt idx="4">
                  <c:v>North Macedonia</c:v>
                </c:pt>
                <c:pt idx="5">
                  <c:v>Serbia</c:v>
                </c:pt>
              </c:strCache>
            </c:strRef>
          </c:cat>
          <c:val>
            <c:numRef>
              <c:f>'Avg. RS revenue'!$G$111:$G$116</c:f>
              <c:numCache>
                <c:formatCode>#,##0.00</c:formatCode>
                <c:ptCount val="6"/>
                <c:pt idx="0">
                  <c:v>9.8090428732780808</c:v>
                </c:pt>
                <c:pt idx="1">
                  <c:v>4.5754788116422862</c:v>
                </c:pt>
                <c:pt idx="2">
                  <c:v>0</c:v>
                </c:pt>
                <c:pt idx="3">
                  <c:v>1.5362101956448664</c:v>
                </c:pt>
                <c:pt idx="4">
                  <c:v>20.565685770602634</c:v>
                </c:pt>
                <c:pt idx="5">
                  <c:v>0</c:v>
                </c:pt>
              </c:numCache>
            </c:numRef>
          </c:val>
          <c:extLst>
            <c:ext xmlns:c16="http://schemas.microsoft.com/office/drawing/2014/chart" uri="{C3380CC4-5D6E-409C-BE32-E72D297353CC}">
              <c16:uniqueId val="{00000000-367C-4021-96A8-316389013F6D}"/>
            </c:ext>
          </c:extLst>
        </c:ser>
        <c:ser>
          <c:idx val="6"/>
          <c:order val="6"/>
          <c:tx>
            <c:strRef>
              <c:f>'Avg. RS revenue'!$H$110</c:f>
              <c:strCache>
                <c:ptCount val="1"/>
                <c:pt idx="0">
                  <c:v>Q2 2020</c:v>
                </c:pt>
              </c:strCache>
            </c:strRef>
          </c:tx>
          <c:spPr>
            <a:solidFill>
              <a:schemeClr val="accent1">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4496-4F48-9A1E-32A60113537E}"/>
                </c:ext>
              </c:extLst>
            </c:dLbl>
            <c:dLbl>
              <c:idx val="5"/>
              <c:delete val="1"/>
              <c:extLst>
                <c:ext xmlns:c15="http://schemas.microsoft.com/office/drawing/2012/chart" uri="{CE6537A1-D6FC-4f65-9D91-7224C49458BB}"/>
                <c:ext xmlns:c16="http://schemas.microsoft.com/office/drawing/2014/chart" uri="{C3380CC4-5D6E-409C-BE32-E72D297353CC}">
                  <c16:uniqueId val="{00000001-4496-4F48-9A1E-32A60113537E}"/>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revenue'!$A$111:$A$116</c:f>
              <c:strCache>
                <c:ptCount val="6"/>
                <c:pt idx="0">
                  <c:v>Albania</c:v>
                </c:pt>
                <c:pt idx="1">
                  <c:v>Bosnia</c:v>
                </c:pt>
                <c:pt idx="2">
                  <c:v>Kosovo*</c:v>
                </c:pt>
                <c:pt idx="3">
                  <c:v>Montenegro</c:v>
                </c:pt>
                <c:pt idx="4">
                  <c:v>North Macedonia</c:v>
                </c:pt>
                <c:pt idx="5">
                  <c:v>Serbia</c:v>
                </c:pt>
              </c:strCache>
            </c:strRef>
          </c:cat>
          <c:val>
            <c:numRef>
              <c:f>'Avg. RS revenue'!$H$111:$H$116</c:f>
              <c:numCache>
                <c:formatCode>#,##0.00</c:formatCode>
                <c:ptCount val="6"/>
                <c:pt idx="0">
                  <c:v>8.3775143828325351</c:v>
                </c:pt>
                <c:pt idx="1">
                  <c:v>4.5269484296238849</c:v>
                </c:pt>
                <c:pt idx="2">
                  <c:v>0</c:v>
                </c:pt>
                <c:pt idx="3">
                  <c:v>1.5345424435874337</c:v>
                </c:pt>
                <c:pt idx="4">
                  <c:v>16.522740356937248</c:v>
                </c:pt>
                <c:pt idx="5">
                  <c:v>0</c:v>
                </c:pt>
              </c:numCache>
            </c:numRef>
          </c:val>
          <c:extLst>
            <c:ext xmlns:c16="http://schemas.microsoft.com/office/drawing/2014/chart" uri="{C3380CC4-5D6E-409C-BE32-E72D297353CC}">
              <c16:uniqueId val="{00000000-2FC2-4D29-9B1C-A9C246D9AB91}"/>
            </c:ext>
          </c:extLst>
        </c:ser>
        <c:ser>
          <c:idx val="7"/>
          <c:order val="7"/>
          <c:tx>
            <c:strRef>
              <c:f>'Avg. RS revenue'!$I$110</c:f>
              <c:strCache>
                <c:ptCount val="1"/>
                <c:pt idx="0">
                  <c:v>Q3 2020</c:v>
                </c:pt>
              </c:strCache>
            </c:strRef>
          </c:tx>
          <c:spPr>
            <a:solidFill>
              <a:schemeClr val="accent2">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2-4496-4F48-9A1E-32A60113537E}"/>
                </c:ext>
              </c:extLst>
            </c:dLbl>
            <c:dLbl>
              <c:idx val="5"/>
              <c:delete val="1"/>
              <c:extLst>
                <c:ext xmlns:c15="http://schemas.microsoft.com/office/drawing/2012/chart" uri="{CE6537A1-D6FC-4f65-9D91-7224C49458BB}"/>
                <c:ext xmlns:c16="http://schemas.microsoft.com/office/drawing/2014/chart" uri="{C3380CC4-5D6E-409C-BE32-E72D297353CC}">
                  <c16:uniqueId val="{00000003-4496-4F48-9A1E-32A60113537E}"/>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revenue'!$A$111:$A$116</c:f>
              <c:strCache>
                <c:ptCount val="6"/>
                <c:pt idx="0">
                  <c:v>Albania</c:v>
                </c:pt>
                <c:pt idx="1">
                  <c:v>Bosnia</c:v>
                </c:pt>
                <c:pt idx="2">
                  <c:v>Kosovo*</c:v>
                </c:pt>
                <c:pt idx="3">
                  <c:v>Montenegro</c:v>
                </c:pt>
                <c:pt idx="4">
                  <c:v>North Macedonia</c:v>
                </c:pt>
                <c:pt idx="5">
                  <c:v>Serbia</c:v>
                </c:pt>
              </c:strCache>
            </c:strRef>
          </c:cat>
          <c:val>
            <c:numRef>
              <c:f>'Avg. RS revenue'!$I$111:$I$116</c:f>
              <c:numCache>
                <c:formatCode>#,##0.00</c:formatCode>
                <c:ptCount val="6"/>
                <c:pt idx="0">
                  <c:v>10.915679116498705</c:v>
                </c:pt>
                <c:pt idx="1">
                  <c:v>5.0474004331530686</c:v>
                </c:pt>
                <c:pt idx="2">
                  <c:v>0</c:v>
                </c:pt>
                <c:pt idx="3">
                  <c:v>1.4183123276350731</c:v>
                </c:pt>
                <c:pt idx="4">
                  <c:v>21.018447984256753</c:v>
                </c:pt>
                <c:pt idx="5">
                  <c:v>0</c:v>
                </c:pt>
              </c:numCache>
            </c:numRef>
          </c:val>
          <c:extLst>
            <c:ext xmlns:c16="http://schemas.microsoft.com/office/drawing/2014/chart" uri="{C3380CC4-5D6E-409C-BE32-E72D297353CC}">
              <c16:uniqueId val="{00000001-2FC2-4D29-9B1C-A9C246D9AB91}"/>
            </c:ext>
          </c:extLst>
        </c:ser>
        <c:ser>
          <c:idx val="8"/>
          <c:order val="8"/>
          <c:tx>
            <c:strRef>
              <c:f>'Avg. RS revenue'!$J$110</c:f>
              <c:strCache>
                <c:ptCount val="1"/>
                <c:pt idx="0">
                  <c:v>Q4 2020</c:v>
                </c:pt>
              </c:strCache>
            </c:strRef>
          </c:tx>
          <c:spPr>
            <a:solidFill>
              <a:schemeClr val="accent3">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1-EB98-4C9B-8190-C2D340843C92}"/>
                </c:ext>
              </c:extLst>
            </c:dLbl>
            <c:dLbl>
              <c:idx val="5"/>
              <c:delete val="1"/>
              <c:extLst>
                <c:ext xmlns:c15="http://schemas.microsoft.com/office/drawing/2012/chart" uri="{CE6537A1-D6FC-4f65-9D91-7224C49458BB}"/>
                <c:ext xmlns:c16="http://schemas.microsoft.com/office/drawing/2014/chart" uri="{C3380CC4-5D6E-409C-BE32-E72D297353CC}">
                  <c16:uniqueId val="{00000003-EB98-4C9B-8190-C2D340843C92}"/>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revenue'!$A$111:$A$116</c:f>
              <c:strCache>
                <c:ptCount val="6"/>
                <c:pt idx="0">
                  <c:v>Albania</c:v>
                </c:pt>
                <c:pt idx="1">
                  <c:v>Bosnia</c:v>
                </c:pt>
                <c:pt idx="2">
                  <c:v>Kosovo*</c:v>
                </c:pt>
                <c:pt idx="3">
                  <c:v>Montenegro</c:v>
                </c:pt>
                <c:pt idx="4">
                  <c:v>North Macedonia</c:v>
                </c:pt>
                <c:pt idx="5">
                  <c:v>Serbia</c:v>
                </c:pt>
              </c:strCache>
            </c:strRef>
          </c:cat>
          <c:val>
            <c:numRef>
              <c:f>'Avg. RS revenue'!$J$111:$J$116</c:f>
              <c:numCache>
                <c:formatCode>#,##0.00</c:formatCode>
                <c:ptCount val="6"/>
                <c:pt idx="0">
                  <c:v>11.12802126722522</c:v>
                </c:pt>
                <c:pt idx="1">
                  <c:v>3.8595008515487943</c:v>
                </c:pt>
                <c:pt idx="2">
                  <c:v>0</c:v>
                </c:pt>
                <c:pt idx="3">
                  <c:v>1.2155460849931288</c:v>
                </c:pt>
                <c:pt idx="4">
                  <c:v>19.983373895818808</c:v>
                </c:pt>
                <c:pt idx="5">
                  <c:v>0</c:v>
                </c:pt>
              </c:numCache>
            </c:numRef>
          </c:val>
          <c:extLst>
            <c:ext xmlns:c16="http://schemas.microsoft.com/office/drawing/2014/chart" uri="{C3380CC4-5D6E-409C-BE32-E72D297353CC}">
              <c16:uniqueId val="{00000000-5E38-4816-925B-626CACCCEEC9}"/>
            </c:ext>
          </c:extLst>
        </c:ser>
        <c:ser>
          <c:idx val="9"/>
          <c:order val="9"/>
          <c:tx>
            <c:strRef>
              <c:f>'Avg. RS revenue'!$K$110</c:f>
              <c:strCache>
                <c:ptCount val="1"/>
                <c:pt idx="0">
                  <c:v>Q1 2021</c:v>
                </c:pt>
              </c:strCache>
            </c:strRef>
          </c:tx>
          <c:spPr>
            <a:solidFill>
              <a:schemeClr val="accent4">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EB98-4C9B-8190-C2D340843C92}"/>
                </c:ext>
              </c:extLst>
            </c:dLbl>
            <c:dLbl>
              <c:idx val="5"/>
              <c:delete val="1"/>
              <c:extLst>
                <c:ext xmlns:c15="http://schemas.microsoft.com/office/drawing/2012/chart" uri="{CE6537A1-D6FC-4f65-9D91-7224C49458BB}"/>
                <c:ext xmlns:c16="http://schemas.microsoft.com/office/drawing/2014/chart" uri="{C3380CC4-5D6E-409C-BE32-E72D297353CC}">
                  <c16:uniqueId val="{00000002-EB98-4C9B-8190-C2D340843C92}"/>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revenue'!$A$111:$A$116</c:f>
              <c:strCache>
                <c:ptCount val="6"/>
                <c:pt idx="0">
                  <c:v>Albania</c:v>
                </c:pt>
                <c:pt idx="1">
                  <c:v>Bosnia</c:v>
                </c:pt>
                <c:pt idx="2">
                  <c:v>Kosovo*</c:v>
                </c:pt>
                <c:pt idx="3">
                  <c:v>Montenegro</c:v>
                </c:pt>
                <c:pt idx="4">
                  <c:v>North Macedonia</c:v>
                </c:pt>
                <c:pt idx="5">
                  <c:v>Serbia</c:v>
                </c:pt>
              </c:strCache>
            </c:strRef>
          </c:cat>
          <c:val>
            <c:numRef>
              <c:f>'Avg. RS revenue'!$K$111:$K$116</c:f>
              <c:numCache>
                <c:formatCode>#,##0.00</c:formatCode>
                <c:ptCount val="6"/>
                <c:pt idx="0">
                  <c:v>17.653911989879774</c:v>
                </c:pt>
                <c:pt idx="1">
                  <c:v>5.0313945803040321</c:v>
                </c:pt>
                <c:pt idx="2">
                  <c:v>0</c:v>
                </c:pt>
                <c:pt idx="3">
                  <c:v>1.7180077837277621</c:v>
                </c:pt>
                <c:pt idx="4">
                  <c:v>22.44303901167499</c:v>
                </c:pt>
                <c:pt idx="5">
                  <c:v>0</c:v>
                </c:pt>
              </c:numCache>
            </c:numRef>
          </c:val>
          <c:extLst>
            <c:ext xmlns:c16="http://schemas.microsoft.com/office/drawing/2014/chart" uri="{C3380CC4-5D6E-409C-BE32-E72D297353CC}">
              <c16:uniqueId val="{00000001-5E38-4816-925B-626CACCCEEC9}"/>
            </c:ext>
          </c:extLst>
        </c:ser>
        <c:ser>
          <c:idx val="10"/>
          <c:order val="10"/>
          <c:tx>
            <c:strRef>
              <c:f>'Avg. RS revenue'!$L$110</c:f>
              <c:strCache>
                <c:ptCount val="1"/>
                <c:pt idx="0">
                  <c:v>Q2 2021</c:v>
                </c:pt>
              </c:strCache>
            </c:strRef>
          </c:tx>
          <c:spPr>
            <a:solidFill>
              <a:schemeClr val="accent5">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7-9185-485E-B375-8B4120857D59}"/>
                </c:ext>
              </c:extLst>
            </c:dLbl>
            <c:dLbl>
              <c:idx val="5"/>
              <c:delete val="1"/>
              <c:extLst>
                <c:ext xmlns:c15="http://schemas.microsoft.com/office/drawing/2012/chart" uri="{CE6537A1-D6FC-4f65-9D91-7224C49458BB}"/>
                <c:ext xmlns:c16="http://schemas.microsoft.com/office/drawing/2014/chart" uri="{C3380CC4-5D6E-409C-BE32-E72D297353CC}">
                  <c16:uniqueId val="{00000003-9185-485E-B375-8B4120857D59}"/>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revenue'!$A$111:$A$116</c:f>
              <c:strCache>
                <c:ptCount val="6"/>
                <c:pt idx="0">
                  <c:v>Albania</c:v>
                </c:pt>
                <c:pt idx="1">
                  <c:v>Bosnia</c:v>
                </c:pt>
                <c:pt idx="2">
                  <c:v>Kosovo*</c:v>
                </c:pt>
                <c:pt idx="3">
                  <c:v>Montenegro</c:v>
                </c:pt>
                <c:pt idx="4">
                  <c:v>North Macedonia</c:v>
                </c:pt>
                <c:pt idx="5">
                  <c:v>Serbia</c:v>
                </c:pt>
              </c:strCache>
            </c:strRef>
          </c:cat>
          <c:val>
            <c:numRef>
              <c:f>'Avg. RS revenue'!$L$111:$L$116</c:f>
              <c:numCache>
                <c:formatCode>#,##0.00</c:formatCode>
                <c:ptCount val="6"/>
                <c:pt idx="0">
                  <c:v>0.66980040624764636</c:v>
                </c:pt>
                <c:pt idx="1">
                  <c:v>4.8991893577218875</c:v>
                </c:pt>
                <c:pt idx="2">
                  <c:v>0</c:v>
                </c:pt>
                <c:pt idx="3">
                  <c:v>1.6489860165302967</c:v>
                </c:pt>
                <c:pt idx="4">
                  <c:v>21.891103502667637</c:v>
                </c:pt>
                <c:pt idx="5">
                  <c:v>0</c:v>
                </c:pt>
              </c:numCache>
            </c:numRef>
          </c:val>
          <c:extLst>
            <c:ext xmlns:c16="http://schemas.microsoft.com/office/drawing/2014/chart" uri="{C3380CC4-5D6E-409C-BE32-E72D297353CC}">
              <c16:uniqueId val="{00000000-5F72-4570-B31C-658FCAD61235}"/>
            </c:ext>
          </c:extLst>
        </c:ser>
        <c:ser>
          <c:idx val="11"/>
          <c:order val="11"/>
          <c:tx>
            <c:strRef>
              <c:f>'Avg. RS revenue'!$M$110</c:f>
              <c:strCache>
                <c:ptCount val="1"/>
                <c:pt idx="0">
                  <c:v>Q3 2021</c:v>
                </c:pt>
              </c:strCache>
            </c:strRef>
          </c:tx>
          <c:spPr>
            <a:solidFill>
              <a:schemeClr val="accent6">
                <a:lumMod val="60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FA76-42D9-87EB-1EDD238A044F}"/>
                </c:ext>
              </c:extLst>
            </c:dLbl>
            <c:dLbl>
              <c:idx val="1"/>
              <c:delete val="1"/>
              <c:extLst>
                <c:ext xmlns:c15="http://schemas.microsoft.com/office/drawing/2012/chart" uri="{CE6537A1-D6FC-4f65-9D91-7224C49458BB}"/>
                <c:ext xmlns:c16="http://schemas.microsoft.com/office/drawing/2014/chart" uri="{C3380CC4-5D6E-409C-BE32-E72D297353CC}">
                  <c16:uniqueId val="{00000008-9185-485E-B375-8B4120857D59}"/>
                </c:ext>
              </c:extLst>
            </c:dLbl>
            <c:dLbl>
              <c:idx val="2"/>
              <c:delete val="1"/>
              <c:extLst>
                <c:ext xmlns:c15="http://schemas.microsoft.com/office/drawing/2012/chart" uri="{CE6537A1-D6FC-4f65-9D91-7224C49458BB}"/>
                <c:ext xmlns:c16="http://schemas.microsoft.com/office/drawing/2014/chart" uri="{C3380CC4-5D6E-409C-BE32-E72D297353CC}">
                  <c16:uniqueId val="{00000006-9185-485E-B375-8B4120857D59}"/>
                </c:ext>
              </c:extLst>
            </c:dLbl>
            <c:dLbl>
              <c:idx val="4"/>
              <c:delete val="1"/>
              <c:extLst>
                <c:ext xmlns:c15="http://schemas.microsoft.com/office/drawing/2012/chart" uri="{CE6537A1-D6FC-4f65-9D91-7224C49458BB}"/>
                <c:ext xmlns:c16="http://schemas.microsoft.com/office/drawing/2014/chart" uri="{C3380CC4-5D6E-409C-BE32-E72D297353CC}">
                  <c16:uniqueId val="{0000000B-9185-485E-B375-8B4120857D59}"/>
                </c:ext>
              </c:extLst>
            </c:dLbl>
            <c:dLbl>
              <c:idx val="5"/>
              <c:delete val="1"/>
              <c:extLst>
                <c:ext xmlns:c15="http://schemas.microsoft.com/office/drawing/2012/chart" uri="{CE6537A1-D6FC-4f65-9D91-7224C49458BB}"/>
                <c:ext xmlns:c16="http://schemas.microsoft.com/office/drawing/2014/chart" uri="{C3380CC4-5D6E-409C-BE32-E72D297353CC}">
                  <c16:uniqueId val="{00000002-9185-485E-B375-8B4120857D59}"/>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revenue'!$A$111:$A$116</c:f>
              <c:strCache>
                <c:ptCount val="6"/>
                <c:pt idx="0">
                  <c:v>Albania</c:v>
                </c:pt>
                <c:pt idx="1">
                  <c:v>Bosnia</c:v>
                </c:pt>
                <c:pt idx="2">
                  <c:v>Kosovo*</c:v>
                </c:pt>
                <c:pt idx="3">
                  <c:v>Montenegro</c:v>
                </c:pt>
                <c:pt idx="4">
                  <c:v>North Macedonia</c:v>
                </c:pt>
                <c:pt idx="5">
                  <c:v>Serbia</c:v>
                </c:pt>
              </c:strCache>
            </c:strRef>
          </c:cat>
          <c:val>
            <c:numRef>
              <c:f>'Avg. RS revenue'!$M$111:$M$116</c:f>
              <c:numCache>
                <c:formatCode>#,##0.00</c:formatCode>
                <c:ptCount val="6"/>
                <c:pt idx="0">
                  <c:v>1.5503644702938391E-3</c:v>
                </c:pt>
                <c:pt idx="1">
                  <c:v>0</c:v>
                </c:pt>
                <c:pt idx="2">
                  <c:v>0</c:v>
                </c:pt>
                <c:pt idx="3">
                  <c:v>0.35623880377626965</c:v>
                </c:pt>
                <c:pt idx="4">
                  <c:v>0</c:v>
                </c:pt>
                <c:pt idx="5">
                  <c:v>0</c:v>
                </c:pt>
              </c:numCache>
            </c:numRef>
          </c:val>
          <c:extLst>
            <c:ext xmlns:c16="http://schemas.microsoft.com/office/drawing/2014/chart" uri="{C3380CC4-5D6E-409C-BE32-E72D297353CC}">
              <c16:uniqueId val="{00000001-5F72-4570-B31C-658FCAD61235}"/>
            </c:ext>
          </c:extLst>
        </c:ser>
        <c:ser>
          <c:idx val="12"/>
          <c:order val="12"/>
          <c:tx>
            <c:strRef>
              <c:f>'Avg. RS revenue'!$N$110</c:f>
              <c:strCache>
                <c:ptCount val="1"/>
                <c:pt idx="0">
                  <c:v>Q4 2021</c:v>
                </c:pt>
              </c:strCache>
            </c:strRef>
          </c:tx>
          <c:spPr>
            <a:solidFill>
              <a:schemeClr val="accent1">
                <a:lumMod val="80000"/>
                <a:lumOff val="2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5-9185-485E-B375-8B4120857D59}"/>
                </c:ext>
              </c:extLst>
            </c:dLbl>
            <c:dLbl>
              <c:idx val="4"/>
              <c:delete val="1"/>
              <c:extLst>
                <c:ext xmlns:c15="http://schemas.microsoft.com/office/drawing/2012/chart" uri="{CE6537A1-D6FC-4f65-9D91-7224C49458BB}"/>
                <c:ext xmlns:c16="http://schemas.microsoft.com/office/drawing/2014/chart" uri="{C3380CC4-5D6E-409C-BE32-E72D297353CC}">
                  <c16:uniqueId val="{0000000A-9185-485E-B375-8B4120857D59}"/>
                </c:ext>
              </c:extLst>
            </c:dLbl>
            <c:dLbl>
              <c:idx val="5"/>
              <c:delete val="1"/>
              <c:extLst>
                <c:ext xmlns:c15="http://schemas.microsoft.com/office/drawing/2012/chart" uri="{CE6537A1-D6FC-4f65-9D91-7224C49458BB}"/>
                <c:ext xmlns:c16="http://schemas.microsoft.com/office/drawing/2014/chart" uri="{C3380CC4-5D6E-409C-BE32-E72D297353CC}">
                  <c16:uniqueId val="{00000001-9185-485E-B375-8B4120857D59}"/>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revenue'!$A$111:$A$116</c:f>
              <c:strCache>
                <c:ptCount val="6"/>
                <c:pt idx="0">
                  <c:v>Albania</c:v>
                </c:pt>
                <c:pt idx="1">
                  <c:v>Bosnia</c:v>
                </c:pt>
                <c:pt idx="2">
                  <c:v>Kosovo*</c:v>
                </c:pt>
                <c:pt idx="3">
                  <c:v>Montenegro</c:v>
                </c:pt>
                <c:pt idx="4">
                  <c:v>North Macedonia</c:v>
                </c:pt>
                <c:pt idx="5">
                  <c:v>Serbia</c:v>
                </c:pt>
              </c:strCache>
            </c:strRef>
          </c:cat>
          <c:val>
            <c:numRef>
              <c:f>'Avg. RS revenue'!$N$111:$N$116</c:f>
              <c:numCache>
                <c:formatCode>#,##0.00</c:formatCode>
                <c:ptCount val="6"/>
                <c:pt idx="0">
                  <c:v>0.27706908548396197</c:v>
                </c:pt>
                <c:pt idx="1">
                  <c:v>43.679222704187289</c:v>
                </c:pt>
                <c:pt idx="2">
                  <c:v>0</c:v>
                </c:pt>
                <c:pt idx="3">
                  <c:v>0.2173746221888069</c:v>
                </c:pt>
                <c:pt idx="4">
                  <c:v>0</c:v>
                </c:pt>
                <c:pt idx="5">
                  <c:v>0</c:v>
                </c:pt>
              </c:numCache>
            </c:numRef>
          </c:val>
          <c:extLst>
            <c:ext xmlns:c16="http://schemas.microsoft.com/office/drawing/2014/chart" uri="{C3380CC4-5D6E-409C-BE32-E72D297353CC}">
              <c16:uniqueId val="{00000000-3CC0-437C-9913-11B0BC8F644C}"/>
            </c:ext>
          </c:extLst>
        </c:ser>
        <c:ser>
          <c:idx val="13"/>
          <c:order val="13"/>
          <c:tx>
            <c:strRef>
              <c:f>'Avg. RS revenue'!$O$110</c:f>
              <c:strCache>
                <c:ptCount val="1"/>
                <c:pt idx="0">
                  <c:v>Q1 2022</c:v>
                </c:pt>
              </c:strCache>
            </c:strRef>
          </c:tx>
          <c:spPr>
            <a:solidFill>
              <a:schemeClr val="accent2">
                <a:lumMod val="80000"/>
                <a:lumOff val="2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4-9185-485E-B375-8B4120857D59}"/>
                </c:ext>
              </c:extLst>
            </c:dLbl>
            <c:dLbl>
              <c:idx val="4"/>
              <c:delete val="1"/>
              <c:extLst>
                <c:ext xmlns:c15="http://schemas.microsoft.com/office/drawing/2012/chart" uri="{CE6537A1-D6FC-4f65-9D91-7224C49458BB}"/>
                <c:ext xmlns:c16="http://schemas.microsoft.com/office/drawing/2014/chart" uri="{C3380CC4-5D6E-409C-BE32-E72D297353CC}">
                  <c16:uniqueId val="{00000009-9185-485E-B375-8B4120857D59}"/>
                </c:ext>
              </c:extLst>
            </c:dLbl>
            <c:dLbl>
              <c:idx val="5"/>
              <c:delete val="1"/>
              <c:extLst>
                <c:ext xmlns:c15="http://schemas.microsoft.com/office/drawing/2012/chart" uri="{CE6537A1-D6FC-4f65-9D91-7224C49458BB}"/>
                <c:ext xmlns:c16="http://schemas.microsoft.com/office/drawing/2014/chart" uri="{C3380CC4-5D6E-409C-BE32-E72D297353CC}">
                  <c16:uniqueId val="{00000000-9185-485E-B375-8B4120857D59}"/>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revenue'!$A$111:$A$116</c:f>
              <c:strCache>
                <c:ptCount val="6"/>
                <c:pt idx="0">
                  <c:v>Albania</c:v>
                </c:pt>
                <c:pt idx="1">
                  <c:v>Bosnia</c:v>
                </c:pt>
                <c:pt idx="2">
                  <c:v>Kosovo*</c:v>
                </c:pt>
                <c:pt idx="3">
                  <c:v>Montenegro</c:v>
                </c:pt>
                <c:pt idx="4">
                  <c:v>North Macedonia</c:v>
                </c:pt>
                <c:pt idx="5">
                  <c:v>Serbia</c:v>
                </c:pt>
              </c:strCache>
            </c:strRef>
          </c:cat>
          <c:val>
            <c:numRef>
              <c:f>'Avg. RS revenue'!$O$111:$O$116</c:f>
              <c:numCache>
                <c:formatCode>#,##0.00</c:formatCode>
                <c:ptCount val="6"/>
                <c:pt idx="0">
                  <c:v>0.43078128059526138</c:v>
                </c:pt>
                <c:pt idx="1">
                  <c:v>46.283277436664768</c:v>
                </c:pt>
                <c:pt idx="2">
                  <c:v>0</c:v>
                </c:pt>
                <c:pt idx="3">
                  <c:v>0.40694709463832995</c:v>
                </c:pt>
                <c:pt idx="4">
                  <c:v>0</c:v>
                </c:pt>
                <c:pt idx="5">
                  <c:v>0</c:v>
                </c:pt>
              </c:numCache>
            </c:numRef>
          </c:val>
          <c:extLst>
            <c:ext xmlns:c16="http://schemas.microsoft.com/office/drawing/2014/chart" uri="{C3380CC4-5D6E-409C-BE32-E72D297353CC}">
              <c16:uniqueId val="{00000001-3CC0-437C-9913-11B0BC8F644C}"/>
            </c:ext>
          </c:extLst>
        </c:ser>
        <c:ser>
          <c:idx val="14"/>
          <c:order val="14"/>
          <c:tx>
            <c:strRef>
              <c:f>'Avg. RS revenue'!$P$110</c:f>
              <c:strCache>
                <c:ptCount val="1"/>
                <c:pt idx="0">
                  <c:v>Q2 2022</c:v>
                </c:pt>
              </c:strCache>
            </c:strRef>
          </c:tx>
          <c:spPr>
            <a:solidFill>
              <a:schemeClr val="accent3">
                <a:lumMod val="80000"/>
                <a:lumOff val="20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7-FA76-42D9-87EB-1EDD238A044F}"/>
                </c:ext>
              </c:extLst>
            </c:dLbl>
            <c:dLbl>
              <c:idx val="2"/>
              <c:delete val="1"/>
              <c:extLst>
                <c:ext xmlns:c15="http://schemas.microsoft.com/office/drawing/2012/chart" uri="{CE6537A1-D6FC-4f65-9D91-7224C49458BB}"/>
                <c:ext xmlns:c16="http://schemas.microsoft.com/office/drawing/2014/chart" uri="{C3380CC4-5D6E-409C-BE32-E72D297353CC}">
                  <c16:uniqueId val="{00000005-FA76-42D9-87EB-1EDD238A044F}"/>
                </c:ext>
              </c:extLst>
            </c:dLbl>
            <c:dLbl>
              <c:idx val="4"/>
              <c:delete val="1"/>
              <c:extLst>
                <c:ext xmlns:c15="http://schemas.microsoft.com/office/drawing/2012/chart" uri="{CE6537A1-D6FC-4f65-9D91-7224C49458BB}"/>
                <c:ext xmlns:c16="http://schemas.microsoft.com/office/drawing/2014/chart" uri="{C3380CC4-5D6E-409C-BE32-E72D297353CC}">
                  <c16:uniqueId val="{00000003-FA76-42D9-87EB-1EDD238A044F}"/>
                </c:ext>
              </c:extLst>
            </c:dLbl>
            <c:dLbl>
              <c:idx val="5"/>
              <c:delete val="1"/>
              <c:extLst>
                <c:ext xmlns:c15="http://schemas.microsoft.com/office/drawing/2012/chart" uri="{CE6537A1-D6FC-4f65-9D91-7224C49458BB}"/>
                <c:ext xmlns:c16="http://schemas.microsoft.com/office/drawing/2014/chart" uri="{C3380CC4-5D6E-409C-BE32-E72D297353CC}">
                  <c16:uniqueId val="{00000001-FA76-42D9-87EB-1EDD238A044F}"/>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revenue'!$A$111:$A$116</c:f>
              <c:strCache>
                <c:ptCount val="6"/>
                <c:pt idx="0">
                  <c:v>Albania</c:v>
                </c:pt>
                <c:pt idx="1">
                  <c:v>Bosnia</c:v>
                </c:pt>
                <c:pt idx="2">
                  <c:v>Kosovo*</c:v>
                </c:pt>
                <c:pt idx="3">
                  <c:v>Montenegro</c:v>
                </c:pt>
                <c:pt idx="4">
                  <c:v>North Macedonia</c:v>
                </c:pt>
                <c:pt idx="5">
                  <c:v>Serbia</c:v>
                </c:pt>
              </c:strCache>
            </c:strRef>
          </c:cat>
          <c:val>
            <c:numRef>
              <c:f>'Avg. RS revenue'!$P$111:$P$116</c:f>
              <c:numCache>
                <c:formatCode>#,##0.00</c:formatCode>
                <c:ptCount val="6"/>
                <c:pt idx="0">
                  <c:v>2.4483349088108331E-2</c:v>
                </c:pt>
                <c:pt idx="1">
                  <c:v>0</c:v>
                </c:pt>
                <c:pt idx="2">
                  <c:v>0</c:v>
                </c:pt>
                <c:pt idx="3">
                  <c:v>0.17942525960694564</c:v>
                </c:pt>
                <c:pt idx="4">
                  <c:v>0</c:v>
                </c:pt>
                <c:pt idx="5">
                  <c:v>0</c:v>
                </c:pt>
              </c:numCache>
            </c:numRef>
          </c:val>
          <c:extLst>
            <c:ext xmlns:c16="http://schemas.microsoft.com/office/drawing/2014/chart" uri="{C3380CC4-5D6E-409C-BE32-E72D297353CC}">
              <c16:uniqueId val="{00000000-D715-49FF-85CE-32BB04E50D39}"/>
            </c:ext>
          </c:extLst>
        </c:ser>
        <c:ser>
          <c:idx val="15"/>
          <c:order val="15"/>
          <c:tx>
            <c:strRef>
              <c:f>'Avg. RS revenue'!$Q$110</c:f>
              <c:strCache>
                <c:ptCount val="1"/>
                <c:pt idx="0">
                  <c:v>Q3 2022</c:v>
                </c:pt>
              </c:strCache>
            </c:strRef>
          </c:tx>
          <c:spPr>
            <a:solidFill>
              <a:schemeClr val="accent4">
                <a:lumMod val="80000"/>
                <a:lumOff val="20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6-FA76-42D9-87EB-1EDD238A044F}"/>
                </c:ext>
              </c:extLst>
            </c:dLbl>
            <c:dLbl>
              <c:idx val="2"/>
              <c:delete val="1"/>
              <c:extLst>
                <c:ext xmlns:c15="http://schemas.microsoft.com/office/drawing/2012/chart" uri="{CE6537A1-D6FC-4f65-9D91-7224C49458BB}"/>
                <c:ext xmlns:c16="http://schemas.microsoft.com/office/drawing/2014/chart" uri="{C3380CC4-5D6E-409C-BE32-E72D297353CC}">
                  <c16:uniqueId val="{00000004-FA76-42D9-87EB-1EDD238A044F}"/>
                </c:ext>
              </c:extLst>
            </c:dLbl>
            <c:dLbl>
              <c:idx val="4"/>
              <c:delete val="1"/>
              <c:extLst>
                <c:ext xmlns:c15="http://schemas.microsoft.com/office/drawing/2012/chart" uri="{CE6537A1-D6FC-4f65-9D91-7224C49458BB}"/>
                <c:ext xmlns:c16="http://schemas.microsoft.com/office/drawing/2014/chart" uri="{C3380CC4-5D6E-409C-BE32-E72D297353CC}">
                  <c16:uniqueId val="{00000002-FA76-42D9-87EB-1EDD238A044F}"/>
                </c:ext>
              </c:extLst>
            </c:dLbl>
            <c:dLbl>
              <c:idx val="5"/>
              <c:delete val="1"/>
              <c:extLst>
                <c:ext xmlns:c15="http://schemas.microsoft.com/office/drawing/2012/chart" uri="{CE6537A1-D6FC-4f65-9D91-7224C49458BB}"/>
                <c:ext xmlns:c16="http://schemas.microsoft.com/office/drawing/2014/chart" uri="{C3380CC4-5D6E-409C-BE32-E72D297353CC}">
                  <c16:uniqueId val="{00000000-FA76-42D9-87EB-1EDD238A044F}"/>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revenue'!$A$111:$A$116</c:f>
              <c:strCache>
                <c:ptCount val="6"/>
                <c:pt idx="0">
                  <c:v>Albania</c:v>
                </c:pt>
                <c:pt idx="1">
                  <c:v>Bosnia</c:v>
                </c:pt>
                <c:pt idx="2">
                  <c:v>Kosovo*</c:v>
                </c:pt>
                <c:pt idx="3">
                  <c:v>Montenegro</c:v>
                </c:pt>
                <c:pt idx="4">
                  <c:v>North Macedonia</c:v>
                </c:pt>
                <c:pt idx="5">
                  <c:v>Serbia</c:v>
                </c:pt>
              </c:strCache>
            </c:strRef>
          </c:cat>
          <c:val>
            <c:numRef>
              <c:f>'Avg. RS revenue'!$Q$111:$Q$116</c:f>
              <c:numCache>
                <c:formatCode>#,##0.00</c:formatCode>
                <c:ptCount val="6"/>
                <c:pt idx="0">
                  <c:v>7.0123279544669251E-2</c:v>
                </c:pt>
                <c:pt idx="1">
                  <c:v>0</c:v>
                </c:pt>
                <c:pt idx="2">
                  <c:v>0</c:v>
                </c:pt>
                <c:pt idx="3">
                  <c:v>0.14751624993444717</c:v>
                </c:pt>
                <c:pt idx="4">
                  <c:v>0</c:v>
                </c:pt>
                <c:pt idx="5">
                  <c:v>0</c:v>
                </c:pt>
              </c:numCache>
            </c:numRef>
          </c:val>
          <c:extLst>
            <c:ext xmlns:c16="http://schemas.microsoft.com/office/drawing/2014/chart" uri="{C3380CC4-5D6E-409C-BE32-E72D297353CC}">
              <c16:uniqueId val="{00000001-D715-49FF-85CE-32BB04E50D39}"/>
            </c:ext>
          </c:extLst>
        </c:ser>
        <c:dLbls>
          <c:dLblPos val="outEnd"/>
          <c:showLegendKey val="0"/>
          <c:showVal val="1"/>
          <c:showCatName val="0"/>
          <c:showSerName val="0"/>
          <c:showPercent val="0"/>
          <c:showBubbleSize val="0"/>
        </c:dLbls>
        <c:gapWidth val="219"/>
        <c:overlap val="-27"/>
        <c:axId val="741537464"/>
        <c:axId val="741537792"/>
      </c:barChart>
      <c:catAx>
        <c:axId val="741537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1537792"/>
        <c:crosses val="autoZero"/>
        <c:auto val="1"/>
        <c:lblAlgn val="ctr"/>
        <c:lblOffset val="100"/>
        <c:noMultiLvlLbl val="0"/>
      </c:catAx>
      <c:valAx>
        <c:axId val="7415377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1537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24 Retail revenues per minute - calls received - EEA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RS revenue'!$B$83</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81EF-4B34-8A80-5A0347E3D65B}"/>
                </c:ext>
              </c:extLst>
            </c:dLbl>
            <c:dLbl>
              <c:idx val="4"/>
              <c:delete val="1"/>
              <c:extLst>
                <c:ext xmlns:c15="http://schemas.microsoft.com/office/drawing/2012/chart" uri="{CE6537A1-D6FC-4f65-9D91-7224C49458BB}"/>
                <c:ext xmlns:c16="http://schemas.microsoft.com/office/drawing/2014/chart" uri="{C3380CC4-5D6E-409C-BE32-E72D297353CC}">
                  <c16:uniqueId val="{00000000-F3EB-455A-9F03-3B12FBA9FE4B}"/>
                </c:ext>
              </c:extLst>
            </c:dLbl>
            <c:dLbl>
              <c:idx val="5"/>
              <c:delete val="1"/>
              <c:extLst>
                <c:ext xmlns:c15="http://schemas.microsoft.com/office/drawing/2012/chart" uri="{CE6537A1-D6FC-4f65-9D91-7224C49458BB}"/>
                <c:ext xmlns:c16="http://schemas.microsoft.com/office/drawing/2014/chart" uri="{C3380CC4-5D6E-409C-BE32-E72D297353CC}">
                  <c16:uniqueId val="{00000002-81EF-4B34-8A80-5A0347E3D65B}"/>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revenue'!$A$84:$A$89</c:f>
              <c:strCache>
                <c:ptCount val="6"/>
                <c:pt idx="0">
                  <c:v>Albania</c:v>
                </c:pt>
                <c:pt idx="1">
                  <c:v>Bosnia</c:v>
                </c:pt>
                <c:pt idx="2">
                  <c:v>Kosovo*</c:v>
                </c:pt>
                <c:pt idx="3">
                  <c:v>Montenegro</c:v>
                </c:pt>
                <c:pt idx="4">
                  <c:v>North Macedonia</c:v>
                </c:pt>
                <c:pt idx="5">
                  <c:v>Serbia</c:v>
                </c:pt>
              </c:strCache>
            </c:strRef>
          </c:cat>
          <c:val>
            <c:numRef>
              <c:f>'Avg. RS revenue'!$B$84:$B$89</c:f>
              <c:numCache>
                <c:formatCode>#,##0.00</c:formatCode>
                <c:ptCount val="6"/>
                <c:pt idx="0">
                  <c:v>0.10560907460721766</c:v>
                </c:pt>
                <c:pt idx="1">
                  <c:v>0</c:v>
                </c:pt>
                <c:pt idx="2">
                  <c:v>0.67386154579362356</c:v>
                </c:pt>
                <c:pt idx="3">
                  <c:v>0.33519416836131966</c:v>
                </c:pt>
                <c:pt idx="4">
                  <c:v>0</c:v>
                </c:pt>
                <c:pt idx="5">
                  <c:v>0</c:v>
                </c:pt>
              </c:numCache>
            </c:numRef>
          </c:val>
          <c:extLst>
            <c:ext xmlns:c16="http://schemas.microsoft.com/office/drawing/2014/chart" uri="{C3380CC4-5D6E-409C-BE32-E72D297353CC}">
              <c16:uniqueId val="{00000000-4FB5-4E61-8609-05EE38636EE0}"/>
            </c:ext>
          </c:extLst>
        </c:ser>
        <c:ser>
          <c:idx val="1"/>
          <c:order val="1"/>
          <c:tx>
            <c:strRef>
              <c:f>'Avg. RS revenue'!$C$83</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E952-47D8-8CF2-94480FDE4DF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revenue'!$A$84:$A$89</c:f>
              <c:strCache>
                <c:ptCount val="6"/>
                <c:pt idx="0">
                  <c:v>Albania</c:v>
                </c:pt>
                <c:pt idx="1">
                  <c:v>Bosnia</c:v>
                </c:pt>
                <c:pt idx="2">
                  <c:v>Kosovo*</c:v>
                </c:pt>
                <c:pt idx="3">
                  <c:v>Montenegro</c:v>
                </c:pt>
                <c:pt idx="4">
                  <c:v>North Macedonia</c:v>
                </c:pt>
                <c:pt idx="5">
                  <c:v>Serbia</c:v>
                </c:pt>
              </c:strCache>
            </c:strRef>
          </c:cat>
          <c:val>
            <c:numRef>
              <c:f>'Avg. RS revenue'!$C$84:$C$89</c:f>
              <c:numCache>
                <c:formatCode>#,##0.00</c:formatCode>
                <c:ptCount val="6"/>
                <c:pt idx="0">
                  <c:v>9.4835746139368834E-2</c:v>
                </c:pt>
                <c:pt idx="1">
                  <c:v>0</c:v>
                </c:pt>
                <c:pt idx="2">
                  <c:v>0.66539837788289813</c:v>
                </c:pt>
                <c:pt idx="3">
                  <c:v>0.32283916935192508</c:v>
                </c:pt>
                <c:pt idx="4">
                  <c:v>0.38884701299133351</c:v>
                </c:pt>
                <c:pt idx="5">
                  <c:v>0.23479330999252537</c:v>
                </c:pt>
              </c:numCache>
            </c:numRef>
          </c:val>
          <c:extLst>
            <c:ext xmlns:c16="http://schemas.microsoft.com/office/drawing/2014/chart" uri="{C3380CC4-5D6E-409C-BE32-E72D297353CC}">
              <c16:uniqueId val="{00000001-4FB5-4E61-8609-05EE38636EE0}"/>
            </c:ext>
          </c:extLst>
        </c:ser>
        <c:ser>
          <c:idx val="2"/>
          <c:order val="2"/>
          <c:tx>
            <c:strRef>
              <c:f>'Avg. RS revenue'!$D$83</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revenue'!$A$84:$A$89</c:f>
              <c:strCache>
                <c:ptCount val="6"/>
                <c:pt idx="0">
                  <c:v>Albania</c:v>
                </c:pt>
                <c:pt idx="1">
                  <c:v>Bosnia</c:v>
                </c:pt>
                <c:pt idx="2">
                  <c:v>Kosovo*</c:v>
                </c:pt>
                <c:pt idx="3">
                  <c:v>Montenegro</c:v>
                </c:pt>
                <c:pt idx="4">
                  <c:v>North Macedonia</c:v>
                </c:pt>
                <c:pt idx="5">
                  <c:v>Serbia</c:v>
                </c:pt>
              </c:strCache>
            </c:strRef>
          </c:cat>
          <c:val>
            <c:numRef>
              <c:f>'Avg. RS revenue'!$D$84:$D$89</c:f>
              <c:numCache>
                <c:formatCode>#,##0.00</c:formatCode>
                <c:ptCount val="6"/>
                <c:pt idx="0">
                  <c:v>0.11804127745835066</c:v>
                </c:pt>
                <c:pt idx="1">
                  <c:v>0.38709113104722931</c:v>
                </c:pt>
                <c:pt idx="2">
                  <c:v>0.90211051419800459</c:v>
                </c:pt>
                <c:pt idx="3">
                  <c:v>0.31141731133566875</c:v>
                </c:pt>
                <c:pt idx="4">
                  <c:v>0.37670973225643406</c:v>
                </c:pt>
                <c:pt idx="5">
                  <c:v>0.26680449792841959</c:v>
                </c:pt>
              </c:numCache>
            </c:numRef>
          </c:val>
          <c:extLst>
            <c:ext xmlns:c16="http://schemas.microsoft.com/office/drawing/2014/chart" uri="{C3380CC4-5D6E-409C-BE32-E72D297353CC}">
              <c16:uniqueId val="{00000002-4FB5-4E61-8609-05EE38636EE0}"/>
            </c:ext>
          </c:extLst>
        </c:ser>
        <c:ser>
          <c:idx val="3"/>
          <c:order val="3"/>
          <c:tx>
            <c:strRef>
              <c:f>'Avg. RS revenue'!$E$83</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revenue'!$A$84:$A$89</c:f>
              <c:strCache>
                <c:ptCount val="6"/>
                <c:pt idx="0">
                  <c:v>Albania</c:v>
                </c:pt>
                <c:pt idx="1">
                  <c:v>Bosnia</c:v>
                </c:pt>
                <c:pt idx="2">
                  <c:v>Kosovo*</c:v>
                </c:pt>
                <c:pt idx="3">
                  <c:v>Montenegro</c:v>
                </c:pt>
                <c:pt idx="4">
                  <c:v>North Macedonia</c:v>
                </c:pt>
                <c:pt idx="5">
                  <c:v>Serbia</c:v>
                </c:pt>
              </c:strCache>
            </c:strRef>
          </c:cat>
          <c:val>
            <c:numRef>
              <c:f>'Avg. RS revenue'!$E$84:$E$89</c:f>
              <c:numCache>
                <c:formatCode>#,##0.00</c:formatCode>
                <c:ptCount val="6"/>
                <c:pt idx="0">
                  <c:v>0.1229780246430339</c:v>
                </c:pt>
                <c:pt idx="1">
                  <c:v>0.42848647779492288</c:v>
                </c:pt>
                <c:pt idx="2">
                  <c:v>0.86614759768015182</c:v>
                </c:pt>
                <c:pt idx="3">
                  <c:v>0.33129078285808433</c:v>
                </c:pt>
                <c:pt idx="4">
                  <c:v>0.37235953054768073</c:v>
                </c:pt>
                <c:pt idx="5">
                  <c:v>0.27873418305228054</c:v>
                </c:pt>
              </c:numCache>
            </c:numRef>
          </c:val>
          <c:extLst>
            <c:ext xmlns:c16="http://schemas.microsoft.com/office/drawing/2014/chart" uri="{C3380CC4-5D6E-409C-BE32-E72D297353CC}">
              <c16:uniqueId val="{00000003-4FB5-4E61-8609-05EE38636EE0}"/>
            </c:ext>
          </c:extLst>
        </c:ser>
        <c:ser>
          <c:idx val="4"/>
          <c:order val="4"/>
          <c:tx>
            <c:strRef>
              <c:f>'Avg. RS revenue'!$F$83</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revenue'!$A$84:$A$89</c:f>
              <c:strCache>
                <c:ptCount val="6"/>
                <c:pt idx="0">
                  <c:v>Albania</c:v>
                </c:pt>
                <c:pt idx="1">
                  <c:v>Bosnia</c:v>
                </c:pt>
                <c:pt idx="2">
                  <c:v>Kosovo*</c:v>
                </c:pt>
                <c:pt idx="3">
                  <c:v>Montenegro</c:v>
                </c:pt>
                <c:pt idx="4">
                  <c:v>North Macedonia</c:v>
                </c:pt>
                <c:pt idx="5">
                  <c:v>Serbia</c:v>
                </c:pt>
              </c:strCache>
            </c:strRef>
          </c:cat>
          <c:val>
            <c:numRef>
              <c:f>'Avg. RS revenue'!$F$84:$F$89</c:f>
              <c:numCache>
                <c:formatCode>#,##0.00</c:formatCode>
                <c:ptCount val="6"/>
                <c:pt idx="0">
                  <c:v>0.11922703413096818</c:v>
                </c:pt>
                <c:pt idx="1">
                  <c:v>0.44988363724729658</c:v>
                </c:pt>
                <c:pt idx="2">
                  <c:v>0.94209462343792516</c:v>
                </c:pt>
                <c:pt idx="3">
                  <c:v>0.38558095211743892</c:v>
                </c:pt>
                <c:pt idx="4">
                  <c:v>0.39190225377789223</c:v>
                </c:pt>
                <c:pt idx="5">
                  <c:v>0.26134638640097752</c:v>
                </c:pt>
              </c:numCache>
            </c:numRef>
          </c:val>
          <c:extLst>
            <c:ext xmlns:c16="http://schemas.microsoft.com/office/drawing/2014/chart" uri="{C3380CC4-5D6E-409C-BE32-E72D297353CC}">
              <c16:uniqueId val="{00000000-1727-4C54-AE3B-3A60A5DD6070}"/>
            </c:ext>
          </c:extLst>
        </c:ser>
        <c:ser>
          <c:idx val="5"/>
          <c:order val="5"/>
          <c:tx>
            <c:strRef>
              <c:f>'Avg. RS revenue'!$G$83</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revenue'!$A$84:$A$89</c:f>
              <c:strCache>
                <c:ptCount val="6"/>
                <c:pt idx="0">
                  <c:v>Albania</c:v>
                </c:pt>
                <c:pt idx="1">
                  <c:v>Bosnia</c:v>
                </c:pt>
                <c:pt idx="2">
                  <c:v>Kosovo*</c:v>
                </c:pt>
                <c:pt idx="3">
                  <c:v>Montenegro</c:v>
                </c:pt>
                <c:pt idx="4">
                  <c:v>North Macedonia</c:v>
                </c:pt>
                <c:pt idx="5">
                  <c:v>Serbia</c:v>
                </c:pt>
              </c:strCache>
            </c:strRef>
          </c:cat>
          <c:val>
            <c:numRef>
              <c:f>'Avg. RS revenue'!$G$84:$G$89</c:f>
              <c:numCache>
                <c:formatCode>#,##0.00</c:formatCode>
                <c:ptCount val="6"/>
                <c:pt idx="0">
                  <c:v>0.15515733491830144</c:v>
                </c:pt>
                <c:pt idx="1">
                  <c:v>0.4390474131719268</c:v>
                </c:pt>
                <c:pt idx="2">
                  <c:v>0.96198197491636661</c:v>
                </c:pt>
                <c:pt idx="3">
                  <c:v>0.37257624683526891</c:v>
                </c:pt>
                <c:pt idx="4">
                  <c:v>0.3994689372997528</c:v>
                </c:pt>
                <c:pt idx="5">
                  <c:v>0.25235235775270659</c:v>
                </c:pt>
              </c:numCache>
            </c:numRef>
          </c:val>
          <c:extLst>
            <c:ext xmlns:c16="http://schemas.microsoft.com/office/drawing/2014/chart" uri="{C3380CC4-5D6E-409C-BE32-E72D297353CC}">
              <c16:uniqueId val="{00000001-1727-4C54-AE3B-3A60A5DD6070}"/>
            </c:ext>
          </c:extLst>
        </c:ser>
        <c:ser>
          <c:idx val="6"/>
          <c:order val="6"/>
          <c:tx>
            <c:strRef>
              <c:f>'Avg. RS revenue'!$H$83</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revenue'!$A$84:$A$89</c:f>
              <c:strCache>
                <c:ptCount val="6"/>
                <c:pt idx="0">
                  <c:v>Albania</c:v>
                </c:pt>
                <c:pt idx="1">
                  <c:v>Bosnia</c:v>
                </c:pt>
                <c:pt idx="2">
                  <c:v>Kosovo*</c:v>
                </c:pt>
                <c:pt idx="3">
                  <c:v>Montenegro</c:v>
                </c:pt>
                <c:pt idx="4">
                  <c:v>North Macedonia</c:v>
                </c:pt>
                <c:pt idx="5">
                  <c:v>Serbia</c:v>
                </c:pt>
              </c:strCache>
            </c:strRef>
          </c:cat>
          <c:val>
            <c:numRef>
              <c:f>'Avg. RS revenue'!$H$84:$H$89</c:f>
              <c:numCache>
                <c:formatCode>#,##0.00</c:formatCode>
                <c:ptCount val="6"/>
                <c:pt idx="0">
                  <c:v>0.14686571322329711</c:v>
                </c:pt>
                <c:pt idx="1">
                  <c:v>0.38025574025040992</c:v>
                </c:pt>
                <c:pt idx="2">
                  <c:v>0.70359244822481193</c:v>
                </c:pt>
                <c:pt idx="3">
                  <c:v>0.2778933919275115</c:v>
                </c:pt>
                <c:pt idx="4">
                  <c:v>0.28178952670109131</c:v>
                </c:pt>
                <c:pt idx="5">
                  <c:v>0.22935882128897547</c:v>
                </c:pt>
              </c:numCache>
            </c:numRef>
          </c:val>
          <c:extLst>
            <c:ext xmlns:c16="http://schemas.microsoft.com/office/drawing/2014/chart" uri="{C3380CC4-5D6E-409C-BE32-E72D297353CC}">
              <c16:uniqueId val="{00000000-9FA4-4887-B3DE-5C60FAFE91C3}"/>
            </c:ext>
          </c:extLst>
        </c:ser>
        <c:ser>
          <c:idx val="7"/>
          <c:order val="7"/>
          <c:tx>
            <c:strRef>
              <c:f>'Avg. RS revenue'!$I$83</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revenue'!$A$84:$A$89</c:f>
              <c:strCache>
                <c:ptCount val="6"/>
                <c:pt idx="0">
                  <c:v>Albania</c:v>
                </c:pt>
                <c:pt idx="1">
                  <c:v>Bosnia</c:v>
                </c:pt>
                <c:pt idx="2">
                  <c:v>Kosovo*</c:v>
                </c:pt>
                <c:pt idx="3">
                  <c:v>Montenegro</c:v>
                </c:pt>
                <c:pt idx="4">
                  <c:v>North Macedonia</c:v>
                </c:pt>
                <c:pt idx="5">
                  <c:v>Serbia</c:v>
                </c:pt>
              </c:strCache>
            </c:strRef>
          </c:cat>
          <c:val>
            <c:numRef>
              <c:f>'Avg. RS revenue'!$I$84:$I$89</c:f>
              <c:numCache>
                <c:formatCode>#,##0.00</c:formatCode>
                <c:ptCount val="6"/>
                <c:pt idx="0">
                  <c:v>0.22129008282740181</c:v>
                </c:pt>
                <c:pt idx="1">
                  <c:v>0.37102976684580652</c:v>
                </c:pt>
                <c:pt idx="2">
                  <c:v>0.94114356911790253</c:v>
                </c:pt>
                <c:pt idx="3">
                  <c:v>0.29544154944550349</c:v>
                </c:pt>
                <c:pt idx="4">
                  <c:v>0.46274886610323368</c:v>
                </c:pt>
                <c:pt idx="5">
                  <c:v>0.2458124023089899</c:v>
                </c:pt>
              </c:numCache>
            </c:numRef>
          </c:val>
          <c:extLst>
            <c:ext xmlns:c16="http://schemas.microsoft.com/office/drawing/2014/chart" uri="{C3380CC4-5D6E-409C-BE32-E72D297353CC}">
              <c16:uniqueId val="{00000001-9FA4-4887-B3DE-5C60FAFE91C3}"/>
            </c:ext>
          </c:extLst>
        </c:ser>
        <c:ser>
          <c:idx val="8"/>
          <c:order val="8"/>
          <c:tx>
            <c:strRef>
              <c:f>'Avg. RS revenue'!$J$83</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revenue'!$A$84:$A$89</c:f>
              <c:strCache>
                <c:ptCount val="6"/>
                <c:pt idx="0">
                  <c:v>Albania</c:v>
                </c:pt>
                <c:pt idx="1">
                  <c:v>Bosnia</c:v>
                </c:pt>
                <c:pt idx="2">
                  <c:v>Kosovo*</c:v>
                </c:pt>
                <c:pt idx="3">
                  <c:v>Montenegro</c:v>
                </c:pt>
                <c:pt idx="4">
                  <c:v>North Macedonia</c:v>
                </c:pt>
                <c:pt idx="5">
                  <c:v>Serbia</c:v>
                </c:pt>
              </c:strCache>
            </c:strRef>
          </c:cat>
          <c:val>
            <c:numRef>
              <c:f>'Avg. RS revenue'!$J$84:$J$89</c:f>
              <c:numCache>
                <c:formatCode>0.00</c:formatCode>
                <c:ptCount val="6"/>
                <c:pt idx="0">
                  <c:v>0.16957298806501092</c:v>
                </c:pt>
                <c:pt idx="1">
                  <c:v>0.40841916370534043</c:v>
                </c:pt>
                <c:pt idx="2">
                  <c:v>0.89834409614131616</c:v>
                </c:pt>
                <c:pt idx="3">
                  <c:v>0.29623046685381743</c:v>
                </c:pt>
                <c:pt idx="4">
                  <c:v>0.35046115831973879</c:v>
                </c:pt>
                <c:pt idx="5">
                  <c:v>0.23794166345320958</c:v>
                </c:pt>
              </c:numCache>
            </c:numRef>
          </c:val>
          <c:extLst>
            <c:ext xmlns:c16="http://schemas.microsoft.com/office/drawing/2014/chart" uri="{C3380CC4-5D6E-409C-BE32-E72D297353CC}">
              <c16:uniqueId val="{00000000-03FB-4FC2-BBEA-E950B126C9C6}"/>
            </c:ext>
          </c:extLst>
        </c:ser>
        <c:ser>
          <c:idx val="9"/>
          <c:order val="9"/>
          <c:tx>
            <c:strRef>
              <c:f>'Avg. RS revenue'!$K$83</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revenue'!$A$84:$A$89</c:f>
              <c:strCache>
                <c:ptCount val="6"/>
                <c:pt idx="0">
                  <c:v>Albania</c:v>
                </c:pt>
                <c:pt idx="1">
                  <c:v>Bosnia</c:v>
                </c:pt>
                <c:pt idx="2">
                  <c:v>Kosovo*</c:v>
                </c:pt>
                <c:pt idx="3">
                  <c:v>Montenegro</c:v>
                </c:pt>
                <c:pt idx="4">
                  <c:v>North Macedonia</c:v>
                </c:pt>
                <c:pt idx="5">
                  <c:v>Serbia</c:v>
                </c:pt>
              </c:strCache>
            </c:strRef>
          </c:cat>
          <c:val>
            <c:numRef>
              <c:f>'Avg. RS revenue'!$K$84:$K$89</c:f>
              <c:numCache>
                <c:formatCode>0.00</c:formatCode>
                <c:ptCount val="6"/>
                <c:pt idx="0">
                  <c:v>0.25113822972266681</c:v>
                </c:pt>
                <c:pt idx="1">
                  <c:v>0.39693596474907311</c:v>
                </c:pt>
                <c:pt idx="2">
                  <c:v>0.86268372754589484</c:v>
                </c:pt>
                <c:pt idx="3">
                  <c:v>0.2939626703108183</c:v>
                </c:pt>
                <c:pt idx="4">
                  <c:v>0.35906103828603914</c:v>
                </c:pt>
                <c:pt idx="5">
                  <c:v>0.22833363965936546</c:v>
                </c:pt>
              </c:numCache>
            </c:numRef>
          </c:val>
          <c:extLst>
            <c:ext xmlns:c16="http://schemas.microsoft.com/office/drawing/2014/chart" uri="{C3380CC4-5D6E-409C-BE32-E72D297353CC}">
              <c16:uniqueId val="{00000001-03FB-4FC2-BBEA-E950B126C9C6}"/>
            </c:ext>
          </c:extLst>
        </c:ser>
        <c:ser>
          <c:idx val="10"/>
          <c:order val="10"/>
          <c:tx>
            <c:strRef>
              <c:f>'Avg. RS revenue'!$L$83</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revenue'!$A$84:$A$89</c:f>
              <c:strCache>
                <c:ptCount val="6"/>
                <c:pt idx="0">
                  <c:v>Albania</c:v>
                </c:pt>
                <c:pt idx="1">
                  <c:v>Bosnia</c:v>
                </c:pt>
                <c:pt idx="2">
                  <c:v>Kosovo*</c:v>
                </c:pt>
                <c:pt idx="3">
                  <c:v>Montenegro</c:v>
                </c:pt>
                <c:pt idx="4">
                  <c:v>North Macedonia</c:v>
                </c:pt>
                <c:pt idx="5">
                  <c:v>Serbia</c:v>
                </c:pt>
              </c:strCache>
            </c:strRef>
          </c:cat>
          <c:val>
            <c:numRef>
              <c:f>'Avg. RS revenue'!$L$84:$L$89</c:f>
              <c:numCache>
                <c:formatCode>0.00</c:formatCode>
                <c:ptCount val="6"/>
                <c:pt idx="0">
                  <c:v>3.7687106562279235E-2</c:v>
                </c:pt>
                <c:pt idx="1">
                  <c:v>0.39903528981903436</c:v>
                </c:pt>
                <c:pt idx="2">
                  <c:v>0.78083384870985084</c:v>
                </c:pt>
                <c:pt idx="3">
                  <c:v>0.33108048402277507</c:v>
                </c:pt>
                <c:pt idx="4">
                  <c:v>0.36466092286983814</c:v>
                </c:pt>
                <c:pt idx="5">
                  <c:v>0.26037478101798095</c:v>
                </c:pt>
              </c:numCache>
            </c:numRef>
          </c:val>
          <c:extLst>
            <c:ext xmlns:c16="http://schemas.microsoft.com/office/drawing/2014/chart" uri="{C3380CC4-5D6E-409C-BE32-E72D297353CC}">
              <c16:uniqueId val="{00000000-DFDA-42C3-A4EB-7A4B0B91034F}"/>
            </c:ext>
          </c:extLst>
        </c:ser>
        <c:ser>
          <c:idx val="11"/>
          <c:order val="11"/>
          <c:tx>
            <c:strRef>
              <c:f>'Avg. RS revenue'!$M$83</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revenue'!$A$84:$A$89</c:f>
              <c:strCache>
                <c:ptCount val="6"/>
                <c:pt idx="0">
                  <c:v>Albania</c:v>
                </c:pt>
                <c:pt idx="1">
                  <c:v>Bosnia</c:v>
                </c:pt>
                <c:pt idx="2">
                  <c:v>Kosovo*</c:v>
                </c:pt>
                <c:pt idx="3">
                  <c:v>Montenegro</c:v>
                </c:pt>
                <c:pt idx="4">
                  <c:v>North Macedonia</c:v>
                </c:pt>
                <c:pt idx="5">
                  <c:v>Serbia</c:v>
                </c:pt>
              </c:strCache>
            </c:strRef>
          </c:cat>
          <c:val>
            <c:numRef>
              <c:f>'Avg. RS revenue'!$M$84:$M$89</c:f>
              <c:numCache>
                <c:formatCode>0.00</c:formatCode>
                <c:ptCount val="6"/>
                <c:pt idx="0">
                  <c:v>4.2778738888270308E-2</c:v>
                </c:pt>
                <c:pt idx="1">
                  <c:v>0.41634152052375895</c:v>
                </c:pt>
                <c:pt idx="2">
                  <c:v>0.74154471306417347</c:v>
                </c:pt>
                <c:pt idx="3">
                  <c:v>0.43421960358336376</c:v>
                </c:pt>
                <c:pt idx="4">
                  <c:v>0.35875046020285178</c:v>
                </c:pt>
                <c:pt idx="5">
                  <c:v>0.19964512784964994</c:v>
                </c:pt>
              </c:numCache>
            </c:numRef>
          </c:val>
          <c:extLst>
            <c:ext xmlns:c16="http://schemas.microsoft.com/office/drawing/2014/chart" uri="{C3380CC4-5D6E-409C-BE32-E72D297353CC}">
              <c16:uniqueId val="{00000001-DFDA-42C3-A4EB-7A4B0B91034F}"/>
            </c:ext>
          </c:extLst>
        </c:ser>
        <c:ser>
          <c:idx val="12"/>
          <c:order val="12"/>
          <c:tx>
            <c:strRef>
              <c:f>'Avg. RS revenue'!$N$83</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revenue'!$A$84:$A$89</c:f>
              <c:strCache>
                <c:ptCount val="6"/>
                <c:pt idx="0">
                  <c:v>Albania</c:v>
                </c:pt>
                <c:pt idx="1">
                  <c:v>Bosnia</c:v>
                </c:pt>
                <c:pt idx="2">
                  <c:v>Kosovo*</c:v>
                </c:pt>
                <c:pt idx="3">
                  <c:v>Montenegro</c:v>
                </c:pt>
                <c:pt idx="4">
                  <c:v>North Macedonia</c:v>
                </c:pt>
                <c:pt idx="5">
                  <c:v>Serbia</c:v>
                </c:pt>
              </c:strCache>
            </c:strRef>
          </c:cat>
          <c:val>
            <c:numRef>
              <c:f>'Avg. RS revenue'!$N$84:$N$89</c:f>
              <c:numCache>
                <c:formatCode>0.00</c:formatCode>
                <c:ptCount val="6"/>
                <c:pt idx="0">
                  <c:v>4.750887908322151E-2</c:v>
                </c:pt>
                <c:pt idx="1">
                  <c:v>0.41169352376592894</c:v>
                </c:pt>
                <c:pt idx="2">
                  <c:v>0.87740622448549332</c:v>
                </c:pt>
                <c:pt idx="3">
                  <c:v>0.46420595864240094</c:v>
                </c:pt>
                <c:pt idx="4">
                  <c:v>0.39280840150450957</c:v>
                </c:pt>
                <c:pt idx="5">
                  <c:v>0.26435423137913738</c:v>
                </c:pt>
              </c:numCache>
            </c:numRef>
          </c:val>
          <c:extLst>
            <c:ext xmlns:c16="http://schemas.microsoft.com/office/drawing/2014/chart" uri="{C3380CC4-5D6E-409C-BE32-E72D297353CC}">
              <c16:uniqueId val="{00000000-E276-4D24-97EE-E4B67E61C8C8}"/>
            </c:ext>
          </c:extLst>
        </c:ser>
        <c:ser>
          <c:idx val="13"/>
          <c:order val="13"/>
          <c:tx>
            <c:strRef>
              <c:f>'Avg. RS revenue'!$O$83</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revenue'!$A$84:$A$89</c:f>
              <c:strCache>
                <c:ptCount val="6"/>
                <c:pt idx="0">
                  <c:v>Albania</c:v>
                </c:pt>
                <c:pt idx="1">
                  <c:v>Bosnia</c:v>
                </c:pt>
                <c:pt idx="2">
                  <c:v>Kosovo*</c:v>
                </c:pt>
                <c:pt idx="3">
                  <c:v>Montenegro</c:v>
                </c:pt>
                <c:pt idx="4">
                  <c:v>North Macedonia</c:v>
                </c:pt>
                <c:pt idx="5">
                  <c:v>Serbia</c:v>
                </c:pt>
              </c:strCache>
            </c:strRef>
          </c:cat>
          <c:val>
            <c:numRef>
              <c:f>'Avg. RS revenue'!$O$84:$O$89</c:f>
              <c:numCache>
                <c:formatCode>0.00</c:formatCode>
                <c:ptCount val="6"/>
                <c:pt idx="0">
                  <c:v>4.7891429061282943E-2</c:v>
                </c:pt>
                <c:pt idx="1">
                  <c:v>0.41306063664718567</c:v>
                </c:pt>
                <c:pt idx="2">
                  <c:v>0.88473119872527306</c:v>
                </c:pt>
                <c:pt idx="3">
                  <c:v>0.45717668519990334</c:v>
                </c:pt>
                <c:pt idx="4">
                  <c:v>0.3858777651296148</c:v>
                </c:pt>
                <c:pt idx="5">
                  <c:v>0.27948953389911529</c:v>
                </c:pt>
              </c:numCache>
            </c:numRef>
          </c:val>
          <c:extLst>
            <c:ext xmlns:c16="http://schemas.microsoft.com/office/drawing/2014/chart" uri="{C3380CC4-5D6E-409C-BE32-E72D297353CC}">
              <c16:uniqueId val="{00000001-E276-4D24-97EE-E4B67E61C8C8}"/>
            </c:ext>
          </c:extLst>
        </c:ser>
        <c:ser>
          <c:idx val="14"/>
          <c:order val="14"/>
          <c:tx>
            <c:strRef>
              <c:f>'Avg. RS revenue'!$P$83</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revenue'!$A$84:$A$89</c:f>
              <c:strCache>
                <c:ptCount val="6"/>
                <c:pt idx="0">
                  <c:v>Albania</c:v>
                </c:pt>
                <c:pt idx="1">
                  <c:v>Bosnia</c:v>
                </c:pt>
                <c:pt idx="2">
                  <c:v>Kosovo*</c:v>
                </c:pt>
                <c:pt idx="3">
                  <c:v>Montenegro</c:v>
                </c:pt>
                <c:pt idx="4">
                  <c:v>North Macedonia</c:v>
                </c:pt>
                <c:pt idx="5">
                  <c:v>Serbia</c:v>
                </c:pt>
              </c:strCache>
            </c:strRef>
          </c:cat>
          <c:val>
            <c:numRef>
              <c:f>'Avg. RS revenue'!$P$84:$P$89</c:f>
              <c:numCache>
                <c:formatCode>0.00</c:formatCode>
                <c:ptCount val="6"/>
                <c:pt idx="0">
                  <c:v>4.9778792337745785E-2</c:v>
                </c:pt>
                <c:pt idx="1">
                  <c:v>0.43560507889076477</c:v>
                </c:pt>
                <c:pt idx="2">
                  <c:v>0.17036223586633434</c:v>
                </c:pt>
                <c:pt idx="3">
                  <c:v>0.47636311405452947</c:v>
                </c:pt>
                <c:pt idx="4">
                  <c:v>0.36488013314643603</c:v>
                </c:pt>
                <c:pt idx="5">
                  <c:v>0.25743587599656509</c:v>
                </c:pt>
              </c:numCache>
            </c:numRef>
          </c:val>
          <c:extLst>
            <c:ext xmlns:c16="http://schemas.microsoft.com/office/drawing/2014/chart" uri="{C3380CC4-5D6E-409C-BE32-E72D297353CC}">
              <c16:uniqueId val="{00000000-3B12-4051-A7BD-9DF82C3A539A}"/>
            </c:ext>
          </c:extLst>
        </c:ser>
        <c:ser>
          <c:idx val="15"/>
          <c:order val="15"/>
          <c:tx>
            <c:strRef>
              <c:f>'Avg. RS revenue'!$Q$83</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revenue'!$A$84:$A$89</c:f>
              <c:strCache>
                <c:ptCount val="6"/>
                <c:pt idx="0">
                  <c:v>Albania</c:v>
                </c:pt>
                <c:pt idx="1">
                  <c:v>Bosnia</c:v>
                </c:pt>
                <c:pt idx="2">
                  <c:v>Kosovo*</c:v>
                </c:pt>
                <c:pt idx="3">
                  <c:v>Montenegro</c:v>
                </c:pt>
                <c:pt idx="4">
                  <c:v>North Macedonia</c:v>
                </c:pt>
                <c:pt idx="5">
                  <c:v>Serbia</c:v>
                </c:pt>
              </c:strCache>
            </c:strRef>
          </c:cat>
          <c:val>
            <c:numRef>
              <c:f>'Avg. RS revenue'!$Q$84:$Q$89</c:f>
              <c:numCache>
                <c:formatCode>0.00</c:formatCode>
                <c:ptCount val="6"/>
                <c:pt idx="0">
                  <c:v>9.1632730779264079E-2</c:v>
                </c:pt>
                <c:pt idx="1">
                  <c:v>0.43041711230771801</c:v>
                </c:pt>
                <c:pt idx="2">
                  <c:v>0.1848233664615232</c:v>
                </c:pt>
                <c:pt idx="3">
                  <c:v>0.4714022636848233</c:v>
                </c:pt>
                <c:pt idx="4">
                  <c:v>0.36407856034855296</c:v>
                </c:pt>
                <c:pt idx="5">
                  <c:v>0.20997196631791376</c:v>
                </c:pt>
              </c:numCache>
            </c:numRef>
          </c:val>
          <c:extLst>
            <c:ext xmlns:c16="http://schemas.microsoft.com/office/drawing/2014/chart" uri="{C3380CC4-5D6E-409C-BE32-E72D297353CC}">
              <c16:uniqueId val="{00000001-3B12-4051-A7BD-9DF82C3A539A}"/>
            </c:ext>
          </c:extLst>
        </c:ser>
        <c:dLbls>
          <c:dLblPos val="outEnd"/>
          <c:showLegendKey val="0"/>
          <c:showVal val="1"/>
          <c:showCatName val="0"/>
          <c:showSerName val="0"/>
          <c:showPercent val="0"/>
          <c:showBubbleSize val="0"/>
        </c:dLbls>
        <c:gapWidth val="219"/>
        <c:overlap val="-27"/>
        <c:axId val="640875592"/>
        <c:axId val="640877232"/>
      </c:barChart>
      <c:catAx>
        <c:axId val="640875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0877232"/>
        <c:crosses val="autoZero"/>
        <c:auto val="1"/>
        <c:lblAlgn val="ctr"/>
        <c:lblOffset val="100"/>
        <c:noMultiLvlLbl val="0"/>
      </c:catAx>
      <c:valAx>
        <c:axId val="640877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0875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25 Retail revenues per minute - calls received - RoW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RS revenue'!$B$92</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773A-4AF0-BFCC-4015CF25D6C5}"/>
                </c:ext>
              </c:extLst>
            </c:dLbl>
            <c:dLbl>
              <c:idx val="4"/>
              <c:delete val="1"/>
              <c:extLst>
                <c:ext xmlns:c15="http://schemas.microsoft.com/office/drawing/2012/chart" uri="{CE6537A1-D6FC-4f65-9D91-7224C49458BB}"/>
                <c:ext xmlns:c16="http://schemas.microsoft.com/office/drawing/2014/chart" uri="{C3380CC4-5D6E-409C-BE32-E72D297353CC}">
                  <c16:uniqueId val="{00000000-D7F6-4178-89DC-7F79F359116C}"/>
                </c:ext>
              </c:extLst>
            </c:dLbl>
            <c:dLbl>
              <c:idx val="5"/>
              <c:delete val="1"/>
              <c:extLst>
                <c:ext xmlns:c15="http://schemas.microsoft.com/office/drawing/2012/chart" uri="{CE6537A1-D6FC-4f65-9D91-7224C49458BB}"/>
                <c:ext xmlns:c16="http://schemas.microsoft.com/office/drawing/2014/chart" uri="{C3380CC4-5D6E-409C-BE32-E72D297353CC}">
                  <c16:uniqueId val="{00000002-773A-4AF0-BFCC-4015CF25D6C5}"/>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revenue'!$A$93:$A$98</c:f>
              <c:strCache>
                <c:ptCount val="6"/>
                <c:pt idx="0">
                  <c:v>Albania</c:v>
                </c:pt>
                <c:pt idx="1">
                  <c:v>Bosnia</c:v>
                </c:pt>
                <c:pt idx="2">
                  <c:v>Kosovo*</c:v>
                </c:pt>
                <c:pt idx="3">
                  <c:v>Montenegro</c:v>
                </c:pt>
                <c:pt idx="4">
                  <c:v>North Macedonia</c:v>
                </c:pt>
                <c:pt idx="5">
                  <c:v>Serbia</c:v>
                </c:pt>
              </c:strCache>
            </c:strRef>
          </c:cat>
          <c:val>
            <c:numRef>
              <c:f>'Avg. RS revenue'!$B$93:$B$98</c:f>
              <c:numCache>
                <c:formatCode>#,##0.00</c:formatCode>
                <c:ptCount val="6"/>
                <c:pt idx="0">
                  <c:v>0.23791289851841876</c:v>
                </c:pt>
                <c:pt idx="1">
                  <c:v>0</c:v>
                </c:pt>
                <c:pt idx="2">
                  <c:v>1.3154245761195253</c:v>
                </c:pt>
                <c:pt idx="3">
                  <c:v>0.66359157766460841</c:v>
                </c:pt>
                <c:pt idx="4">
                  <c:v>0</c:v>
                </c:pt>
                <c:pt idx="5">
                  <c:v>0</c:v>
                </c:pt>
              </c:numCache>
            </c:numRef>
          </c:val>
          <c:extLst>
            <c:ext xmlns:c16="http://schemas.microsoft.com/office/drawing/2014/chart" uri="{C3380CC4-5D6E-409C-BE32-E72D297353CC}">
              <c16:uniqueId val="{00000000-B917-47C2-B4E3-5C73DB4EA2ED}"/>
            </c:ext>
          </c:extLst>
        </c:ser>
        <c:ser>
          <c:idx val="1"/>
          <c:order val="1"/>
          <c:tx>
            <c:strRef>
              <c:f>'Avg. RS revenue'!$C$92</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5A03-4A88-9CB5-650286639040}"/>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revenue'!$A$93:$A$98</c:f>
              <c:strCache>
                <c:ptCount val="6"/>
                <c:pt idx="0">
                  <c:v>Albania</c:v>
                </c:pt>
                <c:pt idx="1">
                  <c:v>Bosnia</c:v>
                </c:pt>
                <c:pt idx="2">
                  <c:v>Kosovo*</c:v>
                </c:pt>
                <c:pt idx="3">
                  <c:v>Montenegro</c:v>
                </c:pt>
                <c:pt idx="4">
                  <c:v>North Macedonia</c:v>
                </c:pt>
                <c:pt idx="5">
                  <c:v>Serbia</c:v>
                </c:pt>
              </c:strCache>
            </c:strRef>
          </c:cat>
          <c:val>
            <c:numRef>
              <c:f>'Avg. RS revenue'!$C$93:$C$98</c:f>
              <c:numCache>
                <c:formatCode>#,##0.00</c:formatCode>
                <c:ptCount val="6"/>
                <c:pt idx="0">
                  <c:v>0.273859358879596</c:v>
                </c:pt>
                <c:pt idx="1">
                  <c:v>0</c:v>
                </c:pt>
                <c:pt idx="2">
                  <c:v>1.0779841328319391</c:v>
                </c:pt>
                <c:pt idx="3">
                  <c:v>0.67247333329975167</c:v>
                </c:pt>
                <c:pt idx="4">
                  <c:v>0.43869860429197194</c:v>
                </c:pt>
                <c:pt idx="5">
                  <c:v>0.369862717075917</c:v>
                </c:pt>
              </c:numCache>
            </c:numRef>
          </c:val>
          <c:extLst>
            <c:ext xmlns:c16="http://schemas.microsoft.com/office/drawing/2014/chart" uri="{C3380CC4-5D6E-409C-BE32-E72D297353CC}">
              <c16:uniqueId val="{00000001-B917-47C2-B4E3-5C73DB4EA2ED}"/>
            </c:ext>
          </c:extLst>
        </c:ser>
        <c:ser>
          <c:idx val="2"/>
          <c:order val="2"/>
          <c:tx>
            <c:strRef>
              <c:f>'Avg. RS revenue'!$D$92</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revenue'!$A$93:$A$98</c:f>
              <c:strCache>
                <c:ptCount val="6"/>
                <c:pt idx="0">
                  <c:v>Albania</c:v>
                </c:pt>
                <c:pt idx="1">
                  <c:v>Bosnia</c:v>
                </c:pt>
                <c:pt idx="2">
                  <c:v>Kosovo*</c:v>
                </c:pt>
                <c:pt idx="3">
                  <c:v>Montenegro</c:v>
                </c:pt>
                <c:pt idx="4">
                  <c:v>North Macedonia</c:v>
                </c:pt>
                <c:pt idx="5">
                  <c:v>Serbia</c:v>
                </c:pt>
              </c:strCache>
            </c:strRef>
          </c:cat>
          <c:val>
            <c:numRef>
              <c:f>'Avg. RS revenue'!$D$93:$D$98</c:f>
              <c:numCache>
                <c:formatCode>#,##0.00</c:formatCode>
                <c:ptCount val="6"/>
                <c:pt idx="0">
                  <c:v>0.63430791166714373</c:v>
                </c:pt>
                <c:pt idx="1">
                  <c:v>0.3672465557992462</c:v>
                </c:pt>
                <c:pt idx="2">
                  <c:v>1.1468162322665787</c:v>
                </c:pt>
                <c:pt idx="3">
                  <c:v>0.66915669375764286</c:v>
                </c:pt>
                <c:pt idx="4">
                  <c:v>0.46401349083782634</c:v>
                </c:pt>
                <c:pt idx="5">
                  <c:v>0.36546949998476691</c:v>
                </c:pt>
              </c:numCache>
            </c:numRef>
          </c:val>
          <c:extLst>
            <c:ext xmlns:c16="http://schemas.microsoft.com/office/drawing/2014/chart" uri="{C3380CC4-5D6E-409C-BE32-E72D297353CC}">
              <c16:uniqueId val="{00000002-B917-47C2-B4E3-5C73DB4EA2ED}"/>
            </c:ext>
          </c:extLst>
        </c:ser>
        <c:ser>
          <c:idx val="3"/>
          <c:order val="3"/>
          <c:tx>
            <c:strRef>
              <c:f>'Avg. RS revenue'!$E$92</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revenue'!$A$93:$A$98</c:f>
              <c:strCache>
                <c:ptCount val="6"/>
                <c:pt idx="0">
                  <c:v>Albania</c:v>
                </c:pt>
                <c:pt idx="1">
                  <c:v>Bosnia</c:v>
                </c:pt>
                <c:pt idx="2">
                  <c:v>Kosovo*</c:v>
                </c:pt>
                <c:pt idx="3">
                  <c:v>Montenegro</c:v>
                </c:pt>
                <c:pt idx="4">
                  <c:v>North Macedonia</c:v>
                </c:pt>
                <c:pt idx="5">
                  <c:v>Serbia</c:v>
                </c:pt>
              </c:strCache>
            </c:strRef>
          </c:cat>
          <c:val>
            <c:numRef>
              <c:f>'Avg. RS revenue'!$E$93:$E$98</c:f>
              <c:numCache>
                <c:formatCode>#,##0.00</c:formatCode>
                <c:ptCount val="6"/>
                <c:pt idx="0">
                  <c:v>0.48239302682547142</c:v>
                </c:pt>
                <c:pt idx="1">
                  <c:v>0.64200208619633425</c:v>
                </c:pt>
                <c:pt idx="2">
                  <c:v>1.1467037552155772</c:v>
                </c:pt>
                <c:pt idx="3">
                  <c:v>0.52999013554566443</c:v>
                </c:pt>
                <c:pt idx="4">
                  <c:v>0.42498648308407716</c:v>
                </c:pt>
                <c:pt idx="5">
                  <c:v>0.36483381616938543</c:v>
                </c:pt>
              </c:numCache>
            </c:numRef>
          </c:val>
          <c:extLst>
            <c:ext xmlns:c16="http://schemas.microsoft.com/office/drawing/2014/chart" uri="{C3380CC4-5D6E-409C-BE32-E72D297353CC}">
              <c16:uniqueId val="{00000003-B917-47C2-B4E3-5C73DB4EA2ED}"/>
            </c:ext>
          </c:extLst>
        </c:ser>
        <c:ser>
          <c:idx val="4"/>
          <c:order val="4"/>
          <c:tx>
            <c:strRef>
              <c:f>'Avg. RS revenue'!$F$92</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revenue'!$A$93:$A$98</c:f>
              <c:strCache>
                <c:ptCount val="6"/>
                <c:pt idx="0">
                  <c:v>Albania</c:v>
                </c:pt>
                <c:pt idx="1">
                  <c:v>Bosnia</c:v>
                </c:pt>
                <c:pt idx="2">
                  <c:v>Kosovo*</c:v>
                </c:pt>
                <c:pt idx="3">
                  <c:v>Montenegro</c:v>
                </c:pt>
                <c:pt idx="4">
                  <c:v>North Macedonia</c:v>
                </c:pt>
                <c:pt idx="5">
                  <c:v>Serbia</c:v>
                </c:pt>
              </c:strCache>
            </c:strRef>
          </c:cat>
          <c:val>
            <c:numRef>
              <c:f>'Avg. RS revenue'!$F$93:$F$98</c:f>
              <c:numCache>
                <c:formatCode>#,##0.00</c:formatCode>
                <c:ptCount val="6"/>
                <c:pt idx="0">
                  <c:v>0.48149602049855733</c:v>
                </c:pt>
                <c:pt idx="1">
                  <c:v>0.61054246343463192</c:v>
                </c:pt>
                <c:pt idx="2">
                  <c:v>1.3987623748078333</c:v>
                </c:pt>
                <c:pt idx="3">
                  <c:v>0.55624018042384338</c:v>
                </c:pt>
                <c:pt idx="4">
                  <c:v>0.39098355923424305</c:v>
                </c:pt>
                <c:pt idx="5">
                  <c:v>0.38297132356556368</c:v>
                </c:pt>
              </c:numCache>
            </c:numRef>
          </c:val>
          <c:extLst>
            <c:ext xmlns:c16="http://schemas.microsoft.com/office/drawing/2014/chart" uri="{C3380CC4-5D6E-409C-BE32-E72D297353CC}">
              <c16:uniqueId val="{00000000-FA35-4048-8062-717F6DB3D58E}"/>
            </c:ext>
          </c:extLst>
        </c:ser>
        <c:ser>
          <c:idx val="5"/>
          <c:order val="5"/>
          <c:tx>
            <c:strRef>
              <c:f>'Avg. RS revenue'!$G$92</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revenue'!$A$93:$A$98</c:f>
              <c:strCache>
                <c:ptCount val="6"/>
                <c:pt idx="0">
                  <c:v>Albania</c:v>
                </c:pt>
                <c:pt idx="1">
                  <c:v>Bosnia</c:v>
                </c:pt>
                <c:pt idx="2">
                  <c:v>Kosovo*</c:v>
                </c:pt>
                <c:pt idx="3">
                  <c:v>Montenegro</c:v>
                </c:pt>
                <c:pt idx="4">
                  <c:v>North Macedonia</c:v>
                </c:pt>
                <c:pt idx="5">
                  <c:v>Serbia</c:v>
                </c:pt>
              </c:strCache>
            </c:strRef>
          </c:cat>
          <c:val>
            <c:numRef>
              <c:f>'Avg. RS revenue'!$G$93:$G$98</c:f>
              <c:numCache>
                <c:formatCode>#,##0.00</c:formatCode>
                <c:ptCount val="6"/>
                <c:pt idx="0">
                  <c:v>0.41040961160051459</c:v>
                </c:pt>
                <c:pt idx="1">
                  <c:v>0.68345984329089127</c:v>
                </c:pt>
                <c:pt idx="2">
                  <c:v>1.473592329733707</c:v>
                </c:pt>
                <c:pt idx="3">
                  <c:v>0.57930768741367822</c:v>
                </c:pt>
                <c:pt idx="4">
                  <c:v>0.42293757890936157</c:v>
                </c:pt>
                <c:pt idx="5">
                  <c:v>0.38035708348572</c:v>
                </c:pt>
              </c:numCache>
            </c:numRef>
          </c:val>
          <c:extLst>
            <c:ext xmlns:c16="http://schemas.microsoft.com/office/drawing/2014/chart" uri="{C3380CC4-5D6E-409C-BE32-E72D297353CC}">
              <c16:uniqueId val="{00000001-FA35-4048-8062-717F6DB3D58E}"/>
            </c:ext>
          </c:extLst>
        </c:ser>
        <c:ser>
          <c:idx val="6"/>
          <c:order val="6"/>
          <c:tx>
            <c:strRef>
              <c:f>'Avg. RS revenue'!$H$92</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revenue'!$A$93:$A$98</c:f>
              <c:strCache>
                <c:ptCount val="6"/>
                <c:pt idx="0">
                  <c:v>Albania</c:v>
                </c:pt>
                <c:pt idx="1">
                  <c:v>Bosnia</c:v>
                </c:pt>
                <c:pt idx="2">
                  <c:v>Kosovo*</c:v>
                </c:pt>
                <c:pt idx="3">
                  <c:v>Montenegro</c:v>
                </c:pt>
                <c:pt idx="4">
                  <c:v>North Macedonia</c:v>
                </c:pt>
                <c:pt idx="5">
                  <c:v>Serbia</c:v>
                </c:pt>
              </c:strCache>
            </c:strRef>
          </c:cat>
          <c:val>
            <c:numRef>
              <c:f>'Avg. RS revenue'!$H$93:$H$98</c:f>
              <c:numCache>
                <c:formatCode>#,##0.00</c:formatCode>
                <c:ptCount val="6"/>
                <c:pt idx="0">
                  <c:v>0.43195065548606165</c:v>
                </c:pt>
                <c:pt idx="1">
                  <c:v>0.658686730506156</c:v>
                </c:pt>
                <c:pt idx="2">
                  <c:v>1.5693911775428364</c:v>
                </c:pt>
                <c:pt idx="3">
                  <c:v>0.3777913893350206</c:v>
                </c:pt>
                <c:pt idx="4">
                  <c:v>0.2970115971350975</c:v>
                </c:pt>
                <c:pt idx="5">
                  <c:v>0.30168473292412173</c:v>
                </c:pt>
              </c:numCache>
            </c:numRef>
          </c:val>
          <c:extLst>
            <c:ext xmlns:c16="http://schemas.microsoft.com/office/drawing/2014/chart" uri="{C3380CC4-5D6E-409C-BE32-E72D297353CC}">
              <c16:uniqueId val="{00000000-7E6F-4E68-8573-33F1ABF4F736}"/>
            </c:ext>
          </c:extLst>
        </c:ser>
        <c:ser>
          <c:idx val="7"/>
          <c:order val="7"/>
          <c:tx>
            <c:strRef>
              <c:f>'Avg. RS revenue'!$I$92</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revenue'!$A$93:$A$98</c:f>
              <c:strCache>
                <c:ptCount val="6"/>
                <c:pt idx="0">
                  <c:v>Albania</c:v>
                </c:pt>
                <c:pt idx="1">
                  <c:v>Bosnia</c:v>
                </c:pt>
                <c:pt idx="2">
                  <c:v>Kosovo*</c:v>
                </c:pt>
                <c:pt idx="3">
                  <c:v>Montenegro</c:v>
                </c:pt>
                <c:pt idx="4">
                  <c:v>North Macedonia</c:v>
                </c:pt>
                <c:pt idx="5">
                  <c:v>Serbia</c:v>
                </c:pt>
              </c:strCache>
            </c:strRef>
          </c:cat>
          <c:val>
            <c:numRef>
              <c:f>'Avg. RS revenue'!$I$93:$I$98</c:f>
              <c:numCache>
                <c:formatCode>#,##0.00</c:formatCode>
                <c:ptCount val="6"/>
                <c:pt idx="0">
                  <c:v>0.46534413491867332</c:v>
                </c:pt>
                <c:pt idx="1">
                  <c:v>0.58823063937539566</c:v>
                </c:pt>
                <c:pt idx="2">
                  <c:v>1.5636724888868929</c:v>
                </c:pt>
                <c:pt idx="3">
                  <c:v>0.51203532672416086</c:v>
                </c:pt>
                <c:pt idx="4">
                  <c:v>0.51849235611208888</c:v>
                </c:pt>
                <c:pt idx="5">
                  <c:v>0.32399554771584615</c:v>
                </c:pt>
              </c:numCache>
            </c:numRef>
          </c:val>
          <c:extLst>
            <c:ext xmlns:c16="http://schemas.microsoft.com/office/drawing/2014/chart" uri="{C3380CC4-5D6E-409C-BE32-E72D297353CC}">
              <c16:uniqueId val="{00000001-7E6F-4E68-8573-33F1ABF4F736}"/>
            </c:ext>
          </c:extLst>
        </c:ser>
        <c:ser>
          <c:idx val="8"/>
          <c:order val="8"/>
          <c:tx>
            <c:strRef>
              <c:f>'Avg. RS revenue'!$J$92</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revenue'!$A$93:$A$98</c:f>
              <c:strCache>
                <c:ptCount val="6"/>
                <c:pt idx="0">
                  <c:v>Albania</c:v>
                </c:pt>
                <c:pt idx="1">
                  <c:v>Bosnia</c:v>
                </c:pt>
                <c:pt idx="2">
                  <c:v>Kosovo*</c:v>
                </c:pt>
                <c:pt idx="3">
                  <c:v>Montenegro</c:v>
                </c:pt>
                <c:pt idx="4">
                  <c:v>North Macedonia</c:v>
                </c:pt>
                <c:pt idx="5">
                  <c:v>Serbia</c:v>
                </c:pt>
              </c:strCache>
            </c:strRef>
          </c:cat>
          <c:val>
            <c:numRef>
              <c:f>'Avg. RS revenue'!$J$93:$J$98</c:f>
              <c:numCache>
                <c:formatCode>0.00</c:formatCode>
                <c:ptCount val="6"/>
                <c:pt idx="0">
                  <c:v>0.61294953303320421</c:v>
                </c:pt>
                <c:pt idx="1">
                  <c:v>0.87294100573253031</c:v>
                </c:pt>
                <c:pt idx="2">
                  <c:v>1.4259570649255207</c:v>
                </c:pt>
                <c:pt idx="3">
                  <c:v>0.52227585408222565</c:v>
                </c:pt>
                <c:pt idx="4">
                  <c:v>0.40723846768106586</c:v>
                </c:pt>
                <c:pt idx="5">
                  <c:v>0.33630955332424278</c:v>
                </c:pt>
              </c:numCache>
            </c:numRef>
          </c:val>
          <c:extLst>
            <c:ext xmlns:c16="http://schemas.microsoft.com/office/drawing/2014/chart" uri="{C3380CC4-5D6E-409C-BE32-E72D297353CC}">
              <c16:uniqueId val="{00000000-BF84-4995-9A2E-78D5DFE2E170}"/>
            </c:ext>
          </c:extLst>
        </c:ser>
        <c:ser>
          <c:idx val="9"/>
          <c:order val="9"/>
          <c:tx>
            <c:strRef>
              <c:f>'Avg. RS revenue'!$K$92</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revenue'!$A$93:$A$98</c:f>
              <c:strCache>
                <c:ptCount val="6"/>
                <c:pt idx="0">
                  <c:v>Albania</c:v>
                </c:pt>
                <c:pt idx="1">
                  <c:v>Bosnia</c:v>
                </c:pt>
                <c:pt idx="2">
                  <c:v>Kosovo*</c:v>
                </c:pt>
                <c:pt idx="3">
                  <c:v>Montenegro</c:v>
                </c:pt>
                <c:pt idx="4">
                  <c:v>North Macedonia</c:v>
                </c:pt>
                <c:pt idx="5">
                  <c:v>Serbia</c:v>
                </c:pt>
              </c:strCache>
            </c:strRef>
          </c:cat>
          <c:val>
            <c:numRef>
              <c:f>'Avg. RS revenue'!$K$93:$K$98</c:f>
              <c:numCache>
                <c:formatCode>0.00</c:formatCode>
                <c:ptCount val="6"/>
                <c:pt idx="0">
                  <c:v>0.87086645594968359</c:v>
                </c:pt>
                <c:pt idx="1">
                  <c:v>0.97746541722445335</c:v>
                </c:pt>
                <c:pt idx="2">
                  <c:v>1.5263370604142792</c:v>
                </c:pt>
                <c:pt idx="3">
                  <c:v>0.52010471009144477</c:v>
                </c:pt>
                <c:pt idx="4">
                  <c:v>0.38690791718494288</c:v>
                </c:pt>
                <c:pt idx="5">
                  <c:v>0.35105574965821057</c:v>
                </c:pt>
              </c:numCache>
            </c:numRef>
          </c:val>
          <c:extLst>
            <c:ext xmlns:c16="http://schemas.microsoft.com/office/drawing/2014/chart" uri="{C3380CC4-5D6E-409C-BE32-E72D297353CC}">
              <c16:uniqueId val="{00000001-BF84-4995-9A2E-78D5DFE2E170}"/>
            </c:ext>
          </c:extLst>
        </c:ser>
        <c:ser>
          <c:idx val="10"/>
          <c:order val="10"/>
          <c:tx>
            <c:strRef>
              <c:f>'Avg. RS revenue'!$L$92</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revenue'!$A$93:$A$98</c:f>
              <c:strCache>
                <c:ptCount val="6"/>
                <c:pt idx="0">
                  <c:v>Albania</c:v>
                </c:pt>
                <c:pt idx="1">
                  <c:v>Bosnia</c:v>
                </c:pt>
                <c:pt idx="2">
                  <c:v>Kosovo*</c:v>
                </c:pt>
                <c:pt idx="3">
                  <c:v>Montenegro</c:v>
                </c:pt>
                <c:pt idx="4">
                  <c:v>North Macedonia</c:v>
                </c:pt>
                <c:pt idx="5">
                  <c:v>Serbia</c:v>
                </c:pt>
              </c:strCache>
            </c:strRef>
          </c:cat>
          <c:val>
            <c:numRef>
              <c:f>'Avg. RS revenue'!$L$93:$L$98</c:f>
              <c:numCache>
                <c:formatCode>0.00</c:formatCode>
                <c:ptCount val="6"/>
                <c:pt idx="0">
                  <c:v>6.2051866909498841E-2</c:v>
                </c:pt>
                <c:pt idx="1">
                  <c:v>0.91405979452845432</c:v>
                </c:pt>
                <c:pt idx="2">
                  <c:v>0.94367003747071299</c:v>
                </c:pt>
                <c:pt idx="3">
                  <c:v>0.54421734198660976</c:v>
                </c:pt>
                <c:pt idx="4">
                  <c:v>0.41040231896165824</c:v>
                </c:pt>
                <c:pt idx="5">
                  <c:v>0.46404065483908991</c:v>
                </c:pt>
              </c:numCache>
            </c:numRef>
          </c:val>
          <c:extLst>
            <c:ext xmlns:c16="http://schemas.microsoft.com/office/drawing/2014/chart" uri="{C3380CC4-5D6E-409C-BE32-E72D297353CC}">
              <c16:uniqueId val="{00000000-A2DF-49F4-84C8-72BB0BDE58AA}"/>
            </c:ext>
          </c:extLst>
        </c:ser>
        <c:ser>
          <c:idx val="11"/>
          <c:order val="11"/>
          <c:tx>
            <c:strRef>
              <c:f>'Avg. RS revenue'!$M$92</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revenue'!$A$93:$A$98</c:f>
              <c:strCache>
                <c:ptCount val="6"/>
                <c:pt idx="0">
                  <c:v>Albania</c:v>
                </c:pt>
                <c:pt idx="1">
                  <c:v>Bosnia</c:v>
                </c:pt>
                <c:pt idx="2">
                  <c:v>Kosovo*</c:v>
                </c:pt>
                <c:pt idx="3">
                  <c:v>Montenegro</c:v>
                </c:pt>
                <c:pt idx="4">
                  <c:v>North Macedonia</c:v>
                </c:pt>
                <c:pt idx="5">
                  <c:v>Serbia</c:v>
                </c:pt>
              </c:strCache>
            </c:strRef>
          </c:cat>
          <c:val>
            <c:numRef>
              <c:f>'Avg. RS revenue'!$M$93:$M$98</c:f>
              <c:numCache>
                <c:formatCode>0.00</c:formatCode>
                <c:ptCount val="6"/>
                <c:pt idx="0">
                  <c:v>4.0959730286030963E-2</c:v>
                </c:pt>
                <c:pt idx="1">
                  <c:v>0.62427518930349957</c:v>
                </c:pt>
                <c:pt idx="2">
                  <c:v>1.006318036885909</c:v>
                </c:pt>
                <c:pt idx="3">
                  <c:v>0.30285666784298304</c:v>
                </c:pt>
                <c:pt idx="4">
                  <c:v>0.34809359612277896</c:v>
                </c:pt>
                <c:pt idx="5">
                  <c:v>0.27254384452695002</c:v>
                </c:pt>
              </c:numCache>
            </c:numRef>
          </c:val>
          <c:extLst>
            <c:ext xmlns:c16="http://schemas.microsoft.com/office/drawing/2014/chart" uri="{C3380CC4-5D6E-409C-BE32-E72D297353CC}">
              <c16:uniqueId val="{00000001-A2DF-49F4-84C8-72BB0BDE58AA}"/>
            </c:ext>
          </c:extLst>
        </c:ser>
        <c:ser>
          <c:idx val="12"/>
          <c:order val="12"/>
          <c:tx>
            <c:strRef>
              <c:f>'Avg. RS revenue'!$N$92</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revenue'!$A$93:$A$98</c:f>
              <c:strCache>
                <c:ptCount val="6"/>
                <c:pt idx="0">
                  <c:v>Albania</c:v>
                </c:pt>
                <c:pt idx="1">
                  <c:v>Bosnia</c:v>
                </c:pt>
                <c:pt idx="2">
                  <c:v>Kosovo*</c:v>
                </c:pt>
                <c:pt idx="3">
                  <c:v>Montenegro</c:v>
                </c:pt>
                <c:pt idx="4">
                  <c:v>North Macedonia</c:v>
                </c:pt>
                <c:pt idx="5">
                  <c:v>Serbia</c:v>
                </c:pt>
              </c:strCache>
            </c:strRef>
          </c:cat>
          <c:val>
            <c:numRef>
              <c:f>'Avg. RS revenue'!$N$93:$N$98</c:f>
              <c:numCache>
                <c:formatCode>0.00</c:formatCode>
                <c:ptCount val="6"/>
                <c:pt idx="0">
                  <c:v>2.3681361514125473E-2</c:v>
                </c:pt>
                <c:pt idx="1">
                  <c:v>0.99623030343429264</c:v>
                </c:pt>
                <c:pt idx="2">
                  <c:v>0.49326459851229704</c:v>
                </c:pt>
                <c:pt idx="3">
                  <c:v>0.31487362309987321</c:v>
                </c:pt>
                <c:pt idx="4">
                  <c:v>0.28244376521939119</c:v>
                </c:pt>
                <c:pt idx="5">
                  <c:v>0.38459515000305794</c:v>
                </c:pt>
              </c:numCache>
            </c:numRef>
          </c:val>
          <c:extLst>
            <c:ext xmlns:c16="http://schemas.microsoft.com/office/drawing/2014/chart" uri="{C3380CC4-5D6E-409C-BE32-E72D297353CC}">
              <c16:uniqueId val="{00000000-AD76-4EC7-9FFF-9C4A56C06D25}"/>
            </c:ext>
          </c:extLst>
        </c:ser>
        <c:ser>
          <c:idx val="13"/>
          <c:order val="13"/>
          <c:tx>
            <c:strRef>
              <c:f>'Avg. RS revenue'!$O$92</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revenue'!$A$93:$A$98</c:f>
              <c:strCache>
                <c:ptCount val="6"/>
                <c:pt idx="0">
                  <c:v>Albania</c:v>
                </c:pt>
                <c:pt idx="1">
                  <c:v>Bosnia</c:v>
                </c:pt>
                <c:pt idx="2">
                  <c:v>Kosovo*</c:v>
                </c:pt>
                <c:pt idx="3">
                  <c:v>Montenegro</c:v>
                </c:pt>
                <c:pt idx="4">
                  <c:v>North Macedonia</c:v>
                </c:pt>
                <c:pt idx="5">
                  <c:v>Serbia</c:v>
                </c:pt>
              </c:strCache>
            </c:strRef>
          </c:cat>
          <c:val>
            <c:numRef>
              <c:f>'Avg. RS revenue'!$O$93:$O$98</c:f>
              <c:numCache>
                <c:formatCode>0.00</c:formatCode>
                <c:ptCount val="6"/>
                <c:pt idx="0">
                  <c:v>2.8434892325321988E-2</c:v>
                </c:pt>
                <c:pt idx="1">
                  <c:v>1.0223721596214159</c:v>
                </c:pt>
                <c:pt idx="2">
                  <c:v>0.76245686167318372</c:v>
                </c:pt>
                <c:pt idx="3">
                  <c:v>0.35011747925005687</c:v>
                </c:pt>
                <c:pt idx="4">
                  <c:v>0.25520000112855584</c:v>
                </c:pt>
                <c:pt idx="5">
                  <c:v>0.48387693178362262</c:v>
                </c:pt>
              </c:numCache>
            </c:numRef>
          </c:val>
          <c:extLst>
            <c:ext xmlns:c16="http://schemas.microsoft.com/office/drawing/2014/chart" uri="{C3380CC4-5D6E-409C-BE32-E72D297353CC}">
              <c16:uniqueId val="{00000001-AD76-4EC7-9FFF-9C4A56C06D25}"/>
            </c:ext>
          </c:extLst>
        </c:ser>
        <c:ser>
          <c:idx val="14"/>
          <c:order val="14"/>
          <c:tx>
            <c:strRef>
              <c:f>'Avg. RS revenue'!$P$92</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revenue'!$A$93:$A$98</c:f>
              <c:strCache>
                <c:ptCount val="6"/>
                <c:pt idx="0">
                  <c:v>Albania</c:v>
                </c:pt>
                <c:pt idx="1">
                  <c:v>Bosnia</c:v>
                </c:pt>
                <c:pt idx="2">
                  <c:v>Kosovo*</c:v>
                </c:pt>
                <c:pt idx="3">
                  <c:v>Montenegro</c:v>
                </c:pt>
                <c:pt idx="4">
                  <c:v>North Macedonia</c:v>
                </c:pt>
                <c:pt idx="5">
                  <c:v>Serbia</c:v>
                </c:pt>
              </c:strCache>
            </c:strRef>
          </c:cat>
          <c:val>
            <c:numRef>
              <c:f>'Avg. RS revenue'!$P$93:$P$98</c:f>
              <c:numCache>
                <c:formatCode>0.00</c:formatCode>
                <c:ptCount val="6"/>
                <c:pt idx="0">
                  <c:v>2.0097337300806442E-2</c:v>
                </c:pt>
                <c:pt idx="1">
                  <c:v>0.39968057648924188</c:v>
                </c:pt>
                <c:pt idx="2">
                  <c:v>0.35312031226545076</c:v>
                </c:pt>
                <c:pt idx="3">
                  <c:v>0.76230105962114458</c:v>
                </c:pt>
                <c:pt idx="4">
                  <c:v>0.2817686968152559</c:v>
                </c:pt>
                <c:pt idx="5">
                  <c:v>0.48328153862135059</c:v>
                </c:pt>
              </c:numCache>
            </c:numRef>
          </c:val>
          <c:extLst>
            <c:ext xmlns:c16="http://schemas.microsoft.com/office/drawing/2014/chart" uri="{C3380CC4-5D6E-409C-BE32-E72D297353CC}">
              <c16:uniqueId val="{00000000-C9C1-40E5-8BC8-0C5C1A22AAB2}"/>
            </c:ext>
          </c:extLst>
        </c:ser>
        <c:ser>
          <c:idx val="15"/>
          <c:order val="15"/>
          <c:tx>
            <c:strRef>
              <c:f>'Avg. RS revenue'!$Q$92</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revenue'!$A$93:$A$98</c:f>
              <c:strCache>
                <c:ptCount val="6"/>
                <c:pt idx="0">
                  <c:v>Albania</c:v>
                </c:pt>
                <c:pt idx="1">
                  <c:v>Bosnia</c:v>
                </c:pt>
                <c:pt idx="2">
                  <c:v>Kosovo*</c:v>
                </c:pt>
                <c:pt idx="3">
                  <c:v>Montenegro</c:v>
                </c:pt>
                <c:pt idx="4">
                  <c:v>North Macedonia</c:v>
                </c:pt>
                <c:pt idx="5">
                  <c:v>Serbia</c:v>
                </c:pt>
              </c:strCache>
            </c:strRef>
          </c:cat>
          <c:val>
            <c:numRef>
              <c:f>'Avg. RS revenue'!$Q$93:$Q$98</c:f>
              <c:numCache>
                <c:formatCode>0.00</c:formatCode>
                <c:ptCount val="6"/>
                <c:pt idx="0">
                  <c:v>1.7863053699786031E-2</c:v>
                </c:pt>
                <c:pt idx="1">
                  <c:v>0.3702439019852925</c:v>
                </c:pt>
                <c:pt idx="2">
                  <c:v>0.40521300026601154</c:v>
                </c:pt>
                <c:pt idx="3">
                  <c:v>0.75064957714514147</c:v>
                </c:pt>
                <c:pt idx="4">
                  <c:v>0.29125534377582801</c:v>
                </c:pt>
                <c:pt idx="5">
                  <c:v>0.45092075259439413</c:v>
                </c:pt>
              </c:numCache>
            </c:numRef>
          </c:val>
          <c:extLst>
            <c:ext xmlns:c16="http://schemas.microsoft.com/office/drawing/2014/chart" uri="{C3380CC4-5D6E-409C-BE32-E72D297353CC}">
              <c16:uniqueId val="{00000001-C9C1-40E5-8BC8-0C5C1A22AAB2}"/>
            </c:ext>
          </c:extLst>
        </c:ser>
        <c:dLbls>
          <c:dLblPos val="outEnd"/>
          <c:showLegendKey val="0"/>
          <c:showVal val="1"/>
          <c:showCatName val="0"/>
          <c:showSerName val="0"/>
          <c:showPercent val="0"/>
          <c:showBubbleSize val="0"/>
        </c:dLbls>
        <c:gapWidth val="219"/>
        <c:overlap val="-27"/>
        <c:axId val="739458200"/>
        <c:axId val="739452624"/>
      </c:barChart>
      <c:catAx>
        <c:axId val="739458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9452624"/>
        <c:crosses val="autoZero"/>
        <c:auto val="1"/>
        <c:lblAlgn val="ctr"/>
        <c:lblOffset val="100"/>
        <c:noMultiLvlLbl val="0"/>
      </c:catAx>
      <c:valAx>
        <c:axId val="7394526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9458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Fg.26 Retail revenues per SMS - WB alternative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RS revenue'!$B$180</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1B14-4EA3-BF18-4A44195870B3}"/>
                </c:ext>
              </c:extLst>
            </c:dLbl>
            <c:dLbl>
              <c:idx val="4"/>
              <c:delete val="1"/>
              <c:extLst>
                <c:ext xmlns:c15="http://schemas.microsoft.com/office/drawing/2012/chart" uri="{CE6537A1-D6FC-4f65-9D91-7224C49458BB}"/>
                <c:ext xmlns:c16="http://schemas.microsoft.com/office/drawing/2014/chart" uri="{C3380CC4-5D6E-409C-BE32-E72D297353CC}">
                  <c16:uniqueId val="{00000001-1B14-4EA3-BF18-4A44195870B3}"/>
                </c:ext>
              </c:extLst>
            </c:dLbl>
            <c:dLbl>
              <c:idx val="5"/>
              <c:delete val="1"/>
              <c:extLst>
                <c:ext xmlns:c15="http://schemas.microsoft.com/office/drawing/2012/chart" uri="{CE6537A1-D6FC-4f65-9D91-7224C49458BB}"/>
                <c:ext xmlns:c16="http://schemas.microsoft.com/office/drawing/2014/chart" uri="{C3380CC4-5D6E-409C-BE32-E72D297353CC}">
                  <c16:uniqueId val="{00000002-1B14-4EA3-BF18-4A44195870B3}"/>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revenue'!$A$181:$A$186</c:f>
              <c:strCache>
                <c:ptCount val="6"/>
                <c:pt idx="0">
                  <c:v>Albania</c:v>
                </c:pt>
                <c:pt idx="1">
                  <c:v>Bosnia</c:v>
                </c:pt>
                <c:pt idx="2">
                  <c:v>Kosovo*</c:v>
                </c:pt>
                <c:pt idx="3">
                  <c:v>Montenegro</c:v>
                </c:pt>
                <c:pt idx="4">
                  <c:v>North Macedonia</c:v>
                </c:pt>
                <c:pt idx="5">
                  <c:v>Serbia</c:v>
                </c:pt>
              </c:strCache>
            </c:strRef>
          </c:cat>
          <c:val>
            <c:numRef>
              <c:f>'Avg. RS revenue'!$B$181:$B$186</c:f>
              <c:numCache>
                <c:formatCode>0.00</c:formatCode>
                <c:ptCount val="6"/>
                <c:pt idx="0">
                  <c:v>4.3261175986699882</c:v>
                </c:pt>
                <c:pt idx="1">
                  <c:v>0</c:v>
                </c:pt>
                <c:pt idx="2">
                  <c:v>22.539431594488189</c:v>
                </c:pt>
                <c:pt idx="3">
                  <c:v>3.6470927457517144</c:v>
                </c:pt>
                <c:pt idx="4">
                  <c:v>0</c:v>
                </c:pt>
                <c:pt idx="5">
                  <c:v>0</c:v>
                </c:pt>
              </c:numCache>
            </c:numRef>
          </c:val>
          <c:extLst>
            <c:ext xmlns:c16="http://schemas.microsoft.com/office/drawing/2014/chart" uri="{C3380CC4-5D6E-409C-BE32-E72D297353CC}">
              <c16:uniqueId val="{00000000-5974-49FE-81FF-E6B801122484}"/>
            </c:ext>
          </c:extLst>
        </c:ser>
        <c:ser>
          <c:idx val="1"/>
          <c:order val="1"/>
          <c:tx>
            <c:strRef>
              <c:f>'Avg. RS revenue'!$C$180</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0159-4AEC-BFD1-5A6531D67CB3}"/>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revenue'!$A$181:$A$186</c:f>
              <c:strCache>
                <c:ptCount val="6"/>
                <c:pt idx="0">
                  <c:v>Albania</c:v>
                </c:pt>
                <c:pt idx="1">
                  <c:v>Bosnia</c:v>
                </c:pt>
                <c:pt idx="2">
                  <c:v>Kosovo*</c:v>
                </c:pt>
                <c:pt idx="3">
                  <c:v>Montenegro</c:v>
                </c:pt>
                <c:pt idx="4">
                  <c:v>North Macedonia</c:v>
                </c:pt>
                <c:pt idx="5">
                  <c:v>Serbia</c:v>
                </c:pt>
              </c:strCache>
            </c:strRef>
          </c:cat>
          <c:val>
            <c:numRef>
              <c:f>'Avg. RS revenue'!$C$181:$C$186</c:f>
              <c:numCache>
                <c:formatCode>0.00</c:formatCode>
                <c:ptCount val="6"/>
                <c:pt idx="0">
                  <c:v>3.9488121546822565</c:v>
                </c:pt>
                <c:pt idx="1">
                  <c:v>0</c:v>
                </c:pt>
                <c:pt idx="2">
                  <c:v>23.646835949285379</c:v>
                </c:pt>
                <c:pt idx="3">
                  <c:v>3.6913287671256296</c:v>
                </c:pt>
                <c:pt idx="4">
                  <c:v>5.6768686990239887</c:v>
                </c:pt>
                <c:pt idx="5">
                  <c:v>6.5961426462839317</c:v>
                </c:pt>
              </c:numCache>
            </c:numRef>
          </c:val>
          <c:extLst>
            <c:ext xmlns:c16="http://schemas.microsoft.com/office/drawing/2014/chart" uri="{C3380CC4-5D6E-409C-BE32-E72D297353CC}">
              <c16:uniqueId val="{00000001-5974-49FE-81FF-E6B801122484}"/>
            </c:ext>
          </c:extLst>
        </c:ser>
        <c:ser>
          <c:idx val="2"/>
          <c:order val="2"/>
          <c:tx>
            <c:strRef>
              <c:f>'Avg. RS revenue'!$D$180</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revenue'!$A$181:$A$186</c:f>
              <c:strCache>
                <c:ptCount val="6"/>
                <c:pt idx="0">
                  <c:v>Albania</c:v>
                </c:pt>
                <c:pt idx="1">
                  <c:v>Bosnia</c:v>
                </c:pt>
                <c:pt idx="2">
                  <c:v>Kosovo*</c:v>
                </c:pt>
                <c:pt idx="3">
                  <c:v>Montenegro</c:v>
                </c:pt>
                <c:pt idx="4">
                  <c:v>North Macedonia</c:v>
                </c:pt>
                <c:pt idx="5">
                  <c:v>Serbia</c:v>
                </c:pt>
              </c:strCache>
            </c:strRef>
          </c:cat>
          <c:val>
            <c:numRef>
              <c:f>'Avg. RS revenue'!$D$181:$D$186</c:f>
              <c:numCache>
                <c:formatCode>0.00</c:formatCode>
                <c:ptCount val="6"/>
                <c:pt idx="0">
                  <c:v>3.8492778948088753</c:v>
                </c:pt>
                <c:pt idx="1">
                  <c:v>5.8054872758376526</c:v>
                </c:pt>
                <c:pt idx="2">
                  <c:v>14.902057725928419</c:v>
                </c:pt>
                <c:pt idx="3">
                  <c:v>3.8522761216118973</c:v>
                </c:pt>
                <c:pt idx="4">
                  <c:v>5.9300906727946927</c:v>
                </c:pt>
                <c:pt idx="5">
                  <c:v>6.6223970278989839</c:v>
                </c:pt>
              </c:numCache>
            </c:numRef>
          </c:val>
          <c:extLst>
            <c:ext xmlns:c16="http://schemas.microsoft.com/office/drawing/2014/chart" uri="{C3380CC4-5D6E-409C-BE32-E72D297353CC}">
              <c16:uniqueId val="{00000002-5974-49FE-81FF-E6B801122484}"/>
            </c:ext>
          </c:extLst>
        </c:ser>
        <c:ser>
          <c:idx val="3"/>
          <c:order val="3"/>
          <c:tx>
            <c:strRef>
              <c:f>'Avg. RS revenue'!$E$180</c:f>
              <c:strCache>
                <c:ptCount val="1"/>
                <c:pt idx="0">
                  <c:v>Q3 2019</c:v>
                </c:pt>
              </c:strCache>
            </c:strRef>
          </c:tx>
          <c:spPr>
            <a:solidFill>
              <a:schemeClr val="accent4"/>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7DC8-4A51-A189-2C3C86A47165}"/>
                </c:ext>
              </c:extLst>
            </c:dLbl>
            <c:dLbl>
              <c:idx val="5"/>
              <c:delete val="1"/>
              <c:extLst>
                <c:ext xmlns:c15="http://schemas.microsoft.com/office/drawing/2012/chart" uri="{CE6537A1-D6FC-4f65-9D91-7224C49458BB}"/>
                <c:ext xmlns:c16="http://schemas.microsoft.com/office/drawing/2014/chart" uri="{C3380CC4-5D6E-409C-BE32-E72D297353CC}">
                  <c16:uniqueId val="{00000002-7DC8-4A51-A189-2C3C86A47165}"/>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revenue'!$A$181:$A$186</c:f>
              <c:strCache>
                <c:ptCount val="6"/>
                <c:pt idx="0">
                  <c:v>Albania</c:v>
                </c:pt>
                <c:pt idx="1">
                  <c:v>Bosnia</c:v>
                </c:pt>
                <c:pt idx="2">
                  <c:v>Kosovo*</c:v>
                </c:pt>
                <c:pt idx="3">
                  <c:v>Montenegro</c:v>
                </c:pt>
                <c:pt idx="4">
                  <c:v>North Macedonia</c:v>
                </c:pt>
                <c:pt idx="5">
                  <c:v>Serbia</c:v>
                </c:pt>
              </c:strCache>
            </c:strRef>
          </c:cat>
          <c:val>
            <c:numRef>
              <c:f>'Avg. RS revenue'!$E$181:$E$186</c:f>
              <c:numCache>
                <c:formatCode>0.00</c:formatCode>
                <c:ptCount val="6"/>
                <c:pt idx="0">
                  <c:v>3.1692075879890411</c:v>
                </c:pt>
                <c:pt idx="1">
                  <c:v>5.499119201409278</c:v>
                </c:pt>
                <c:pt idx="2">
                  <c:v>0</c:v>
                </c:pt>
                <c:pt idx="3">
                  <c:v>5.9524796157858244</c:v>
                </c:pt>
                <c:pt idx="4">
                  <c:v>26.006451210290326</c:v>
                </c:pt>
                <c:pt idx="5">
                  <c:v>0</c:v>
                </c:pt>
              </c:numCache>
            </c:numRef>
          </c:val>
          <c:extLst>
            <c:ext xmlns:c16="http://schemas.microsoft.com/office/drawing/2014/chart" uri="{C3380CC4-5D6E-409C-BE32-E72D297353CC}">
              <c16:uniqueId val="{00000003-5974-49FE-81FF-E6B801122484}"/>
            </c:ext>
          </c:extLst>
        </c:ser>
        <c:ser>
          <c:idx val="4"/>
          <c:order val="4"/>
          <c:tx>
            <c:strRef>
              <c:f>'Avg. RS revenue'!$F$180</c:f>
              <c:strCache>
                <c:ptCount val="1"/>
                <c:pt idx="0">
                  <c:v>Q4 2019</c:v>
                </c:pt>
              </c:strCache>
            </c:strRef>
          </c:tx>
          <c:spPr>
            <a:solidFill>
              <a:schemeClr val="accent5"/>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3-1B14-4EA3-BF18-4A44195870B3}"/>
                </c:ext>
              </c:extLst>
            </c:dLbl>
            <c:dLbl>
              <c:idx val="5"/>
              <c:delete val="1"/>
              <c:extLst>
                <c:ext xmlns:c15="http://schemas.microsoft.com/office/drawing/2012/chart" uri="{CE6537A1-D6FC-4f65-9D91-7224C49458BB}"/>
                <c:ext xmlns:c16="http://schemas.microsoft.com/office/drawing/2014/chart" uri="{C3380CC4-5D6E-409C-BE32-E72D297353CC}">
                  <c16:uniqueId val="{00000004-1B14-4EA3-BF18-4A44195870B3}"/>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revenue'!$A$181:$A$186</c:f>
              <c:strCache>
                <c:ptCount val="6"/>
                <c:pt idx="0">
                  <c:v>Albania</c:v>
                </c:pt>
                <c:pt idx="1">
                  <c:v>Bosnia</c:v>
                </c:pt>
                <c:pt idx="2">
                  <c:v>Kosovo*</c:v>
                </c:pt>
                <c:pt idx="3">
                  <c:v>Montenegro</c:v>
                </c:pt>
                <c:pt idx="4">
                  <c:v>North Macedonia</c:v>
                </c:pt>
                <c:pt idx="5">
                  <c:v>Serbia</c:v>
                </c:pt>
              </c:strCache>
            </c:strRef>
          </c:cat>
          <c:val>
            <c:numRef>
              <c:f>'Avg. RS revenue'!$F$181:$F$186</c:f>
              <c:numCache>
                <c:formatCode>#,##0.00</c:formatCode>
                <c:ptCount val="6"/>
                <c:pt idx="0">
                  <c:v>5.3373081658028134</c:v>
                </c:pt>
                <c:pt idx="1">
                  <c:v>5.2860246198406946</c:v>
                </c:pt>
                <c:pt idx="2">
                  <c:v>0</c:v>
                </c:pt>
                <c:pt idx="3">
                  <c:v>5.1929597489877706</c:v>
                </c:pt>
                <c:pt idx="4">
                  <c:v>26.035108579010117</c:v>
                </c:pt>
                <c:pt idx="5">
                  <c:v>0</c:v>
                </c:pt>
              </c:numCache>
            </c:numRef>
          </c:val>
          <c:extLst>
            <c:ext xmlns:c16="http://schemas.microsoft.com/office/drawing/2014/chart" uri="{C3380CC4-5D6E-409C-BE32-E72D297353CC}">
              <c16:uniqueId val="{00000004-5974-49FE-81FF-E6B801122484}"/>
            </c:ext>
          </c:extLst>
        </c:ser>
        <c:ser>
          <c:idx val="5"/>
          <c:order val="5"/>
          <c:tx>
            <c:strRef>
              <c:f>'Avg. RS revenue'!$G$180</c:f>
              <c:strCache>
                <c:ptCount val="1"/>
                <c:pt idx="0">
                  <c:v>Q1 2020</c:v>
                </c:pt>
              </c:strCache>
            </c:strRef>
          </c:tx>
          <c:spPr>
            <a:solidFill>
              <a:schemeClr val="accent6"/>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1-7DC8-4A51-A189-2C3C86A47165}"/>
                </c:ext>
              </c:extLst>
            </c:dLbl>
            <c:dLbl>
              <c:idx val="5"/>
              <c:delete val="1"/>
              <c:extLst>
                <c:ext xmlns:c15="http://schemas.microsoft.com/office/drawing/2012/chart" uri="{CE6537A1-D6FC-4f65-9D91-7224C49458BB}"/>
                <c:ext xmlns:c16="http://schemas.microsoft.com/office/drawing/2014/chart" uri="{C3380CC4-5D6E-409C-BE32-E72D297353CC}">
                  <c16:uniqueId val="{00000003-7DC8-4A51-A189-2C3C86A47165}"/>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revenue'!$A$181:$A$186</c:f>
              <c:strCache>
                <c:ptCount val="6"/>
                <c:pt idx="0">
                  <c:v>Albania</c:v>
                </c:pt>
                <c:pt idx="1">
                  <c:v>Bosnia</c:v>
                </c:pt>
                <c:pt idx="2">
                  <c:v>Kosovo*</c:v>
                </c:pt>
                <c:pt idx="3">
                  <c:v>Montenegro</c:v>
                </c:pt>
                <c:pt idx="4">
                  <c:v>North Macedonia</c:v>
                </c:pt>
                <c:pt idx="5">
                  <c:v>Serbia</c:v>
                </c:pt>
              </c:strCache>
            </c:strRef>
          </c:cat>
          <c:val>
            <c:numRef>
              <c:f>'Avg. RS revenue'!$G$181:$G$186</c:f>
              <c:numCache>
                <c:formatCode>#,##0.00</c:formatCode>
                <c:ptCount val="6"/>
                <c:pt idx="0">
                  <c:v>4.2646540543822882</c:v>
                </c:pt>
                <c:pt idx="1">
                  <c:v>5.3131816765347457</c:v>
                </c:pt>
                <c:pt idx="2">
                  <c:v>0</c:v>
                </c:pt>
                <c:pt idx="3">
                  <c:v>5.1434690243150012</c:v>
                </c:pt>
                <c:pt idx="4">
                  <c:v>26.086441623610796</c:v>
                </c:pt>
                <c:pt idx="5">
                  <c:v>0</c:v>
                </c:pt>
              </c:numCache>
            </c:numRef>
          </c:val>
          <c:extLst>
            <c:ext xmlns:c16="http://schemas.microsoft.com/office/drawing/2014/chart" uri="{C3380CC4-5D6E-409C-BE32-E72D297353CC}">
              <c16:uniqueId val="{00000005-5974-49FE-81FF-E6B801122484}"/>
            </c:ext>
          </c:extLst>
        </c:ser>
        <c:ser>
          <c:idx val="6"/>
          <c:order val="6"/>
          <c:tx>
            <c:strRef>
              <c:f>'Avg. RS revenue'!$H$180</c:f>
              <c:strCache>
                <c:ptCount val="1"/>
                <c:pt idx="0">
                  <c:v>Q2 2020</c:v>
                </c:pt>
              </c:strCache>
            </c:strRef>
          </c:tx>
          <c:spPr>
            <a:solidFill>
              <a:schemeClr val="accent1">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3-EA56-48CA-971F-D3F3EEC1A85D}"/>
                </c:ext>
              </c:extLst>
            </c:dLbl>
            <c:dLbl>
              <c:idx val="5"/>
              <c:delete val="1"/>
              <c:extLst>
                <c:ext xmlns:c15="http://schemas.microsoft.com/office/drawing/2012/chart" uri="{CE6537A1-D6FC-4f65-9D91-7224C49458BB}"/>
                <c:ext xmlns:c16="http://schemas.microsoft.com/office/drawing/2014/chart" uri="{C3380CC4-5D6E-409C-BE32-E72D297353CC}">
                  <c16:uniqueId val="{00000002-EA56-48CA-971F-D3F3EEC1A85D}"/>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revenue'!$A$181:$A$186</c:f>
              <c:strCache>
                <c:ptCount val="6"/>
                <c:pt idx="0">
                  <c:v>Albania</c:v>
                </c:pt>
                <c:pt idx="1">
                  <c:v>Bosnia</c:v>
                </c:pt>
                <c:pt idx="2">
                  <c:v>Kosovo*</c:v>
                </c:pt>
                <c:pt idx="3">
                  <c:v>Montenegro</c:v>
                </c:pt>
                <c:pt idx="4">
                  <c:v>North Macedonia</c:v>
                </c:pt>
                <c:pt idx="5">
                  <c:v>Serbia</c:v>
                </c:pt>
              </c:strCache>
            </c:strRef>
          </c:cat>
          <c:val>
            <c:numRef>
              <c:f>'Avg. RS revenue'!$H$181:$H$186</c:f>
              <c:numCache>
                <c:formatCode>#,##0.00</c:formatCode>
                <c:ptCount val="6"/>
                <c:pt idx="0">
                  <c:v>3.0844405871583271</c:v>
                </c:pt>
                <c:pt idx="1">
                  <c:v>5.2524429967426709</c:v>
                </c:pt>
                <c:pt idx="2">
                  <c:v>0</c:v>
                </c:pt>
                <c:pt idx="3">
                  <c:v>5.6868288520901773</c:v>
                </c:pt>
                <c:pt idx="4">
                  <c:v>26.095274536062753</c:v>
                </c:pt>
                <c:pt idx="5">
                  <c:v>0</c:v>
                </c:pt>
              </c:numCache>
            </c:numRef>
          </c:val>
          <c:extLst>
            <c:ext xmlns:c16="http://schemas.microsoft.com/office/drawing/2014/chart" uri="{C3380CC4-5D6E-409C-BE32-E72D297353CC}">
              <c16:uniqueId val="{00000000-1909-4F47-BF10-6A1B0792BFBB}"/>
            </c:ext>
          </c:extLst>
        </c:ser>
        <c:ser>
          <c:idx val="7"/>
          <c:order val="7"/>
          <c:tx>
            <c:strRef>
              <c:f>'Avg. RS revenue'!$I$180</c:f>
              <c:strCache>
                <c:ptCount val="1"/>
                <c:pt idx="0">
                  <c:v>Q3 2020</c:v>
                </c:pt>
              </c:strCache>
            </c:strRef>
          </c:tx>
          <c:spPr>
            <a:solidFill>
              <a:schemeClr val="accent2">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1-EA56-48CA-971F-D3F3EEC1A85D}"/>
                </c:ext>
              </c:extLst>
            </c:dLbl>
            <c:dLbl>
              <c:idx val="5"/>
              <c:delete val="1"/>
              <c:extLst>
                <c:ext xmlns:c15="http://schemas.microsoft.com/office/drawing/2012/chart" uri="{CE6537A1-D6FC-4f65-9D91-7224C49458BB}"/>
                <c:ext xmlns:c16="http://schemas.microsoft.com/office/drawing/2014/chart" uri="{C3380CC4-5D6E-409C-BE32-E72D297353CC}">
                  <c16:uniqueId val="{00000000-EA56-48CA-971F-D3F3EEC1A85D}"/>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revenue'!$A$181:$A$186</c:f>
              <c:strCache>
                <c:ptCount val="6"/>
                <c:pt idx="0">
                  <c:v>Albania</c:v>
                </c:pt>
                <c:pt idx="1">
                  <c:v>Bosnia</c:v>
                </c:pt>
                <c:pt idx="2">
                  <c:v>Kosovo*</c:v>
                </c:pt>
                <c:pt idx="3">
                  <c:v>Montenegro</c:v>
                </c:pt>
                <c:pt idx="4">
                  <c:v>North Macedonia</c:v>
                </c:pt>
                <c:pt idx="5">
                  <c:v>Serbia</c:v>
                </c:pt>
              </c:strCache>
            </c:strRef>
          </c:cat>
          <c:val>
            <c:numRef>
              <c:f>'Avg. RS revenue'!$I$181:$I$186</c:f>
              <c:numCache>
                <c:formatCode>#,##0.00</c:formatCode>
                <c:ptCount val="6"/>
                <c:pt idx="0">
                  <c:v>2.3661952436041909</c:v>
                </c:pt>
                <c:pt idx="1">
                  <c:v>5.2805089647194912</c:v>
                </c:pt>
                <c:pt idx="2">
                  <c:v>0</c:v>
                </c:pt>
                <c:pt idx="3">
                  <c:v>5.473373149394348</c:v>
                </c:pt>
                <c:pt idx="4">
                  <c:v>26.077292245516542</c:v>
                </c:pt>
                <c:pt idx="5">
                  <c:v>0</c:v>
                </c:pt>
              </c:numCache>
            </c:numRef>
          </c:val>
          <c:extLst>
            <c:ext xmlns:c16="http://schemas.microsoft.com/office/drawing/2014/chart" uri="{C3380CC4-5D6E-409C-BE32-E72D297353CC}">
              <c16:uniqueId val="{00000001-1909-4F47-BF10-6A1B0792BFBB}"/>
            </c:ext>
          </c:extLst>
        </c:ser>
        <c:ser>
          <c:idx val="8"/>
          <c:order val="8"/>
          <c:tx>
            <c:strRef>
              <c:f>'Avg. RS revenue'!$J$180</c:f>
              <c:strCache>
                <c:ptCount val="1"/>
                <c:pt idx="0">
                  <c:v>Q4 2020</c:v>
                </c:pt>
              </c:strCache>
            </c:strRef>
          </c:tx>
          <c:spPr>
            <a:solidFill>
              <a:schemeClr val="accent3">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1-0054-40E4-856C-28BCD9F8B09F}"/>
                </c:ext>
              </c:extLst>
            </c:dLbl>
            <c:dLbl>
              <c:idx val="5"/>
              <c:delete val="1"/>
              <c:extLst>
                <c:ext xmlns:c15="http://schemas.microsoft.com/office/drawing/2012/chart" uri="{CE6537A1-D6FC-4f65-9D91-7224C49458BB}"/>
                <c:ext xmlns:c16="http://schemas.microsoft.com/office/drawing/2014/chart" uri="{C3380CC4-5D6E-409C-BE32-E72D297353CC}">
                  <c16:uniqueId val="{00000003-0054-40E4-856C-28BCD9F8B09F}"/>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revenue'!$A$181:$A$186</c:f>
              <c:strCache>
                <c:ptCount val="6"/>
                <c:pt idx="0">
                  <c:v>Albania</c:v>
                </c:pt>
                <c:pt idx="1">
                  <c:v>Bosnia</c:v>
                </c:pt>
                <c:pt idx="2">
                  <c:v>Kosovo*</c:v>
                </c:pt>
                <c:pt idx="3">
                  <c:v>Montenegro</c:v>
                </c:pt>
                <c:pt idx="4">
                  <c:v>North Macedonia</c:v>
                </c:pt>
                <c:pt idx="5">
                  <c:v>Serbia</c:v>
                </c:pt>
              </c:strCache>
            </c:strRef>
          </c:cat>
          <c:val>
            <c:numRef>
              <c:f>'Avg. RS revenue'!$J$181:$J$186</c:f>
              <c:numCache>
                <c:formatCode>#,##0.00</c:formatCode>
                <c:ptCount val="6"/>
                <c:pt idx="0">
                  <c:v>3.9217588392332643</c:v>
                </c:pt>
                <c:pt idx="1">
                  <c:v>5.382059800664452</c:v>
                </c:pt>
                <c:pt idx="2">
                  <c:v>0</c:v>
                </c:pt>
                <c:pt idx="3">
                  <c:v>5.259572465719982</c:v>
                </c:pt>
                <c:pt idx="4">
                  <c:v>24.235711803092951</c:v>
                </c:pt>
                <c:pt idx="5">
                  <c:v>0</c:v>
                </c:pt>
              </c:numCache>
            </c:numRef>
          </c:val>
          <c:extLst>
            <c:ext xmlns:c16="http://schemas.microsoft.com/office/drawing/2014/chart" uri="{C3380CC4-5D6E-409C-BE32-E72D297353CC}">
              <c16:uniqueId val="{00000000-AC18-4914-960E-B05FCCCBEAE8}"/>
            </c:ext>
          </c:extLst>
        </c:ser>
        <c:ser>
          <c:idx val="9"/>
          <c:order val="9"/>
          <c:tx>
            <c:strRef>
              <c:f>'Avg. RS revenue'!$K$180</c:f>
              <c:strCache>
                <c:ptCount val="1"/>
                <c:pt idx="0">
                  <c:v>Q1 2021</c:v>
                </c:pt>
              </c:strCache>
            </c:strRef>
          </c:tx>
          <c:spPr>
            <a:solidFill>
              <a:schemeClr val="accent4">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0054-40E4-856C-28BCD9F8B09F}"/>
                </c:ext>
              </c:extLst>
            </c:dLbl>
            <c:dLbl>
              <c:idx val="5"/>
              <c:delete val="1"/>
              <c:extLst>
                <c:ext xmlns:c15="http://schemas.microsoft.com/office/drawing/2012/chart" uri="{CE6537A1-D6FC-4f65-9D91-7224C49458BB}"/>
                <c:ext xmlns:c16="http://schemas.microsoft.com/office/drawing/2014/chart" uri="{C3380CC4-5D6E-409C-BE32-E72D297353CC}">
                  <c16:uniqueId val="{00000002-0054-40E4-856C-28BCD9F8B09F}"/>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revenue'!$A$181:$A$186</c:f>
              <c:strCache>
                <c:ptCount val="6"/>
                <c:pt idx="0">
                  <c:v>Albania</c:v>
                </c:pt>
                <c:pt idx="1">
                  <c:v>Bosnia</c:v>
                </c:pt>
                <c:pt idx="2">
                  <c:v>Kosovo*</c:v>
                </c:pt>
                <c:pt idx="3">
                  <c:v>Montenegro</c:v>
                </c:pt>
                <c:pt idx="4">
                  <c:v>North Macedonia</c:v>
                </c:pt>
                <c:pt idx="5">
                  <c:v>Serbia</c:v>
                </c:pt>
              </c:strCache>
            </c:strRef>
          </c:cat>
          <c:val>
            <c:numRef>
              <c:f>'Avg. RS revenue'!$K$181:$K$186</c:f>
              <c:numCache>
                <c:formatCode>#,##0.00</c:formatCode>
                <c:ptCount val="6"/>
                <c:pt idx="0">
                  <c:v>5.7393816726061235</c:v>
                </c:pt>
                <c:pt idx="1">
                  <c:v>5.3201413427561839</c:v>
                </c:pt>
                <c:pt idx="2">
                  <c:v>0</c:v>
                </c:pt>
                <c:pt idx="3">
                  <c:v>5.6647985438087272</c:v>
                </c:pt>
                <c:pt idx="4">
                  <c:v>23.792561678542736</c:v>
                </c:pt>
                <c:pt idx="5">
                  <c:v>0</c:v>
                </c:pt>
              </c:numCache>
            </c:numRef>
          </c:val>
          <c:extLst>
            <c:ext xmlns:c16="http://schemas.microsoft.com/office/drawing/2014/chart" uri="{C3380CC4-5D6E-409C-BE32-E72D297353CC}">
              <c16:uniqueId val="{00000001-AC18-4914-960E-B05FCCCBEAE8}"/>
            </c:ext>
          </c:extLst>
        </c:ser>
        <c:ser>
          <c:idx val="10"/>
          <c:order val="10"/>
          <c:tx>
            <c:strRef>
              <c:f>'Avg. RS revenue'!$L$180</c:f>
              <c:strCache>
                <c:ptCount val="1"/>
                <c:pt idx="0">
                  <c:v>Q2 2021</c:v>
                </c:pt>
              </c:strCache>
            </c:strRef>
          </c:tx>
          <c:spPr>
            <a:solidFill>
              <a:schemeClr val="accent5">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1-66CD-4D73-85EE-B4A5AFAC4910}"/>
                </c:ext>
              </c:extLst>
            </c:dLbl>
            <c:dLbl>
              <c:idx val="5"/>
              <c:delete val="1"/>
              <c:extLst>
                <c:ext xmlns:c15="http://schemas.microsoft.com/office/drawing/2012/chart" uri="{CE6537A1-D6FC-4f65-9D91-7224C49458BB}"/>
                <c:ext xmlns:c16="http://schemas.microsoft.com/office/drawing/2014/chart" uri="{C3380CC4-5D6E-409C-BE32-E72D297353CC}">
                  <c16:uniqueId val="{00000003-5682-4A6B-AF92-6DB7492915E9}"/>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revenue'!$A$181:$A$186</c:f>
              <c:strCache>
                <c:ptCount val="6"/>
                <c:pt idx="0">
                  <c:v>Albania</c:v>
                </c:pt>
                <c:pt idx="1">
                  <c:v>Bosnia</c:v>
                </c:pt>
                <c:pt idx="2">
                  <c:v>Kosovo*</c:v>
                </c:pt>
                <c:pt idx="3">
                  <c:v>Montenegro</c:v>
                </c:pt>
                <c:pt idx="4">
                  <c:v>North Macedonia</c:v>
                </c:pt>
                <c:pt idx="5">
                  <c:v>Serbia</c:v>
                </c:pt>
              </c:strCache>
            </c:strRef>
          </c:cat>
          <c:val>
            <c:numRef>
              <c:f>'Avg. RS revenue'!$L$181:$L$186</c:f>
              <c:numCache>
                <c:formatCode>#,##0.00</c:formatCode>
                <c:ptCount val="6"/>
                <c:pt idx="0">
                  <c:v>0.25933377196581048</c:v>
                </c:pt>
                <c:pt idx="1">
                  <c:v>5.2610741423154819</c:v>
                </c:pt>
                <c:pt idx="2">
                  <c:v>0</c:v>
                </c:pt>
                <c:pt idx="3">
                  <c:v>5.4546469411785399</c:v>
                </c:pt>
                <c:pt idx="4">
                  <c:v>24.032153576330835</c:v>
                </c:pt>
                <c:pt idx="5">
                  <c:v>0</c:v>
                </c:pt>
              </c:numCache>
            </c:numRef>
          </c:val>
          <c:extLst>
            <c:ext xmlns:c16="http://schemas.microsoft.com/office/drawing/2014/chart" uri="{C3380CC4-5D6E-409C-BE32-E72D297353CC}">
              <c16:uniqueId val="{00000000-B50D-45B4-A7E2-75806935A6D9}"/>
            </c:ext>
          </c:extLst>
        </c:ser>
        <c:ser>
          <c:idx val="11"/>
          <c:order val="11"/>
          <c:tx>
            <c:strRef>
              <c:f>'Avg. RS revenue'!$M$180</c:f>
              <c:strCache>
                <c:ptCount val="1"/>
                <c:pt idx="0">
                  <c:v>Q3 2021</c:v>
                </c:pt>
              </c:strCache>
            </c:strRef>
          </c:tx>
          <c:spPr>
            <a:solidFill>
              <a:schemeClr val="accent6">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66CD-4D73-85EE-B4A5AFAC4910}"/>
                </c:ext>
              </c:extLst>
            </c:dLbl>
            <c:dLbl>
              <c:idx val="5"/>
              <c:delete val="1"/>
              <c:extLst>
                <c:ext xmlns:c15="http://schemas.microsoft.com/office/drawing/2012/chart" uri="{CE6537A1-D6FC-4f65-9D91-7224C49458BB}"/>
                <c:ext xmlns:c16="http://schemas.microsoft.com/office/drawing/2014/chart" uri="{C3380CC4-5D6E-409C-BE32-E72D297353CC}">
                  <c16:uniqueId val="{00000002-5682-4A6B-AF92-6DB7492915E9}"/>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revenue'!$A$181:$A$186</c:f>
              <c:strCache>
                <c:ptCount val="6"/>
                <c:pt idx="0">
                  <c:v>Albania</c:v>
                </c:pt>
                <c:pt idx="1">
                  <c:v>Bosnia</c:v>
                </c:pt>
                <c:pt idx="2">
                  <c:v>Kosovo*</c:v>
                </c:pt>
                <c:pt idx="3">
                  <c:v>Montenegro</c:v>
                </c:pt>
                <c:pt idx="4">
                  <c:v>North Macedonia</c:v>
                </c:pt>
                <c:pt idx="5">
                  <c:v>Serbia</c:v>
                </c:pt>
              </c:strCache>
            </c:strRef>
          </c:cat>
          <c:val>
            <c:numRef>
              <c:f>'Avg. RS revenue'!$M$181:$M$186</c:f>
              <c:numCache>
                <c:formatCode>#,##0.00</c:formatCode>
                <c:ptCount val="6"/>
                <c:pt idx="0">
                  <c:v>6.6046626392091495E-2</c:v>
                </c:pt>
                <c:pt idx="1">
                  <c:v>1.5173633833607802</c:v>
                </c:pt>
                <c:pt idx="2">
                  <c:v>0</c:v>
                </c:pt>
                <c:pt idx="3">
                  <c:v>1.2170829732827793</c:v>
                </c:pt>
                <c:pt idx="4">
                  <c:v>5.3259871441689626</c:v>
                </c:pt>
                <c:pt idx="5">
                  <c:v>0</c:v>
                </c:pt>
              </c:numCache>
            </c:numRef>
          </c:val>
          <c:extLst>
            <c:ext xmlns:c16="http://schemas.microsoft.com/office/drawing/2014/chart" uri="{C3380CC4-5D6E-409C-BE32-E72D297353CC}">
              <c16:uniqueId val="{00000001-B50D-45B4-A7E2-75806935A6D9}"/>
            </c:ext>
          </c:extLst>
        </c:ser>
        <c:ser>
          <c:idx val="12"/>
          <c:order val="12"/>
          <c:tx>
            <c:strRef>
              <c:f>'Avg. RS revenue'!$N$180</c:f>
              <c:strCache>
                <c:ptCount val="1"/>
                <c:pt idx="0">
                  <c:v>Q4 2021</c:v>
                </c:pt>
              </c:strCache>
            </c:strRef>
          </c:tx>
          <c:spPr>
            <a:solidFill>
              <a:schemeClr val="accent1">
                <a:lumMod val="80000"/>
                <a:lumOff val="2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5-5682-4A6B-AF92-6DB7492915E9}"/>
                </c:ext>
              </c:extLst>
            </c:dLbl>
            <c:dLbl>
              <c:idx val="5"/>
              <c:delete val="1"/>
              <c:extLst>
                <c:ext xmlns:c15="http://schemas.microsoft.com/office/drawing/2012/chart" uri="{CE6537A1-D6FC-4f65-9D91-7224C49458BB}"/>
                <c:ext xmlns:c16="http://schemas.microsoft.com/office/drawing/2014/chart" uri="{C3380CC4-5D6E-409C-BE32-E72D297353CC}">
                  <c16:uniqueId val="{00000001-5682-4A6B-AF92-6DB7492915E9}"/>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revenue'!$A$181:$A$186</c:f>
              <c:strCache>
                <c:ptCount val="6"/>
                <c:pt idx="0">
                  <c:v>Albania</c:v>
                </c:pt>
                <c:pt idx="1">
                  <c:v>Bosnia</c:v>
                </c:pt>
                <c:pt idx="2">
                  <c:v>Kosovo*</c:v>
                </c:pt>
                <c:pt idx="3">
                  <c:v>Montenegro</c:v>
                </c:pt>
                <c:pt idx="4">
                  <c:v>North Macedonia</c:v>
                </c:pt>
                <c:pt idx="5">
                  <c:v>Serbia</c:v>
                </c:pt>
              </c:strCache>
            </c:strRef>
          </c:cat>
          <c:val>
            <c:numRef>
              <c:f>'Avg. RS revenue'!$N$181:$N$186</c:f>
              <c:numCache>
                <c:formatCode>#,##0.00</c:formatCode>
                <c:ptCount val="6"/>
                <c:pt idx="0">
                  <c:v>4.5139838132355094E-2</c:v>
                </c:pt>
                <c:pt idx="1">
                  <c:v>16.015266492159991</c:v>
                </c:pt>
                <c:pt idx="2">
                  <c:v>0</c:v>
                </c:pt>
                <c:pt idx="3">
                  <c:v>1.1978358546247307</c:v>
                </c:pt>
                <c:pt idx="4">
                  <c:v>5.5072463768115938</c:v>
                </c:pt>
                <c:pt idx="5">
                  <c:v>0</c:v>
                </c:pt>
              </c:numCache>
            </c:numRef>
          </c:val>
          <c:extLst>
            <c:ext xmlns:c16="http://schemas.microsoft.com/office/drawing/2014/chart" uri="{C3380CC4-5D6E-409C-BE32-E72D297353CC}">
              <c16:uniqueId val="{00000000-3FC3-4DDF-8FCF-814D260D7D6A}"/>
            </c:ext>
          </c:extLst>
        </c:ser>
        <c:ser>
          <c:idx val="13"/>
          <c:order val="13"/>
          <c:tx>
            <c:strRef>
              <c:f>'Avg. RS revenue'!$O$180</c:f>
              <c:strCache>
                <c:ptCount val="1"/>
                <c:pt idx="0">
                  <c:v>Q1 2022</c:v>
                </c:pt>
              </c:strCache>
            </c:strRef>
          </c:tx>
          <c:spPr>
            <a:solidFill>
              <a:schemeClr val="accent2">
                <a:lumMod val="80000"/>
                <a:lumOff val="2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4-5682-4A6B-AF92-6DB7492915E9}"/>
                </c:ext>
              </c:extLst>
            </c:dLbl>
            <c:dLbl>
              <c:idx val="5"/>
              <c:delete val="1"/>
              <c:extLst>
                <c:ext xmlns:c15="http://schemas.microsoft.com/office/drawing/2012/chart" uri="{CE6537A1-D6FC-4f65-9D91-7224C49458BB}"/>
                <c:ext xmlns:c16="http://schemas.microsoft.com/office/drawing/2014/chart" uri="{C3380CC4-5D6E-409C-BE32-E72D297353CC}">
                  <c16:uniqueId val="{00000000-5682-4A6B-AF92-6DB7492915E9}"/>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revenue'!$A$181:$A$186</c:f>
              <c:strCache>
                <c:ptCount val="6"/>
                <c:pt idx="0">
                  <c:v>Albania</c:v>
                </c:pt>
                <c:pt idx="1">
                  <c:v>Bosnia</c:v>
                </c:pt>
                <c:pt idx="2">
                  <c:v>Kosovo*</c:v>
                </c:pt>
                <c:pt idx="3">
                  <c:v>Montenegro</c:v>
                </c:pt>
                <c:pt idx="4">
                  <c:v>North Macedonia</c:v>
                </c:pt>
                <c:pt idx="5">
                  <c:v>Serbia</c:v>
                </c:pt>
              </c:strCache>
            </c:strRef>
          </c:cat>
          <c:val>
            <c:numRef>
              <c:f>'Avg. RS revenue'!$O$181:$O$186</c:f>
              <c:numCache>
                <c:formatCode>#,##0.00</c:formatCode>
                <c:ptCount val="6"/>
                <c:pt idx="0">
                  <c:v>0.10487215204060393</c:v>
                </c:pt>
                <c:pt idx="1">
                  <c:v>17.482744942483141</c:v>
                </c:pt>
                <c:pt idx="2">
                  <c:v>0</c:v>
                </c:pt>
                <c:pt idx="3">
                  <c:v>1.1136893161603632</c:v>
                </c:pt>
                <c:pt idx="4">
                  <c:v>5.3268765133171918</c:v>
                </c:pt>
                <c:pt idx="5">
                  <c:v>0</c:v>
                </c:pt>
              </c:numCache>
            </c:numRef>
          </c:val>
          <c:extLst>
            <c:ext xmlns:c16="http://schemas.microsoft.com/office/drawing/2014/chart" uri="{C3380CC4-5D6E-409C-BE32-E72D297353CC}">
              <c16:uniqueId val="{00000001-3FC3-4DDF-8FCF-814D260D7D6A}"/>
            </c:ext>
          </c:extLst>
        </c:ser>
        <c:ser>
          <c:idx val="14"/>
          <c:order val="14"/>
          <c:tx>
            <c:strRef>
              <c:f>'Avg. RS revenue'!$P$180</c:f>
              <c:strCache>
                <c:ptCount val="1"/>
                <c:pt idx="0">
                  <c:v>Q2 2022</c:v>
                </c:pt>
              </c:strCache>
            </c:strRef>
          </c:tx>
          <c:spPr>
            <a:solidFill>
              <a:schemeClr val="accent3">
                <a:lumMod val="80000"/>
                <a:lumOff val="20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5-F9A8-40F1-B0CB-22871DB01429}"/>
                </c:ext>
              </c:extLst>
            </c:dLbl>
            <c:dLbl>
              <c:idx val="2"/>
              <c:delete val="1"/>
              <c:extLst>
                <c:ext xmlns:c15="http://schemas.microsoft.com/office/drawing/2012/chart" uri="{CE6537A1-D6FC-4f65-9D91-7224C49458BB}"/>
                <c:ext xmlns:c16="http://schemas.microsoft.com/office/drawing/2014/chart" uri="{C3380CC4-5D6E-409C-BE32-E72D297353CC}">
                  <c16:uniqueId val="{00000003-F9A8-40F1-B0CB-22871DB01429}"/>
                </c:ext>
              </c:extLst>
            </c:dLbl>
            <c:dLbl>
              <c:idx val="5"/>
              <c:delete val="1"/>
              <c:extLst>
                <c:ext xmlns:c15="http://schemas.microsoft.com/office/drawing/2012/chart" uri="{CE6537A1-D6FC-4f65-9D91-7224C49458BB}"/>
                <c:ext xmlns:c16="http://schemas.microsoft.com/office/drawing/2014/chart" uri="{C3380CC4-5D6E-409C-BE32-E72D297353CC}">
                  <c16:uniqueId val="{00000001-F9A8-40F1-B0CB-22871DB01429}"/>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revenue'!$A$181:$A$186</c:f>
              <c:strCache>
                <c:ptCount val="6"/>
                <c:pt idx="0">
                  <c:v>Albania</c:v>
                </c:pt>
                <c:pt idx="1">
                  <c:v>Bosnia</c:v>
                </c:pt>
                <c:pt idx="2">
                  <c:v>Kosovo*</c:v>
                </c:pt>
                <c:pt idx="3">
                  <c:v>Montenegro</c:v>
                </c:pt>
                <c:pt idx="4">
                  <c:v>North Macedonia</c:v>
                </c:pt>
                <c:pt idx="5">
                  <c:v>Serbia</c:v>
                </c:pt>
              </c:strCache>
            </c:strRef>
          </c:cat>
          <c:val>
            <c:numRef>
              <c:f>'Avg. RS revenue'!$P$181:$P$186</c:f>
              <c:numCache>
                <c:formatCode>#,##0.00</c:formatCode>
                <c:ptCount val="6"/>
                <c:pt idx="0">
                  <c:v>9.8233001203053366E-2</c:v>
                </c:pt>
                <c:pt idx="1">
                  <c:v>0</c:v>
                </c:pt>
                <c:pt idx="2">
                  <c:v>0</c:v>
                </c:pt>
                <c:pt idx="3">
                  <c:v>1.048282756908504</c:v>
                </c:pt>
                <c:pt idx="4">
                  <c:v>5.3658536585365848</c:v>
                </c:pt>
                <c:pt idx="5">
                  <c:v>0</c:v>
                </c:pt>
              </c:numCache>
            </c:numRef>
          </c:val>
          <c:extLst>
            <c:ext xmlns:c16="http://schemas.microsoft.com/office/drawing/2014/chart" uri="{C3380CC4-5D6E-409C-BE32-E72D297353CC}">
              <c16:uniqueId val="{00000000-4314-474C-A3DE-C177C56762FD}"/>
            </c:ext>
          </c:extLst>
        </c:ser>
        <c:ser>
          <c:idx val="15"/>
          <c:order val="15"/>
          <c:tx>
            <c:strRef>
              <c:f>'Avg. RS revenue'!$Q$180</c:f>
              <c:strCache>
                <c:ptCount val="1"/>
                <c:pt idx="0">
                  <c:v>Q3 2022</c:v>
                </c:pt>
              </c:strCache>
            </c:strRef>
          </c:tx>
          <c:spPr>
            <a:solidFill>
              <a:schemeClr val="accent4">
                <a:lumMod val="80000"/>
                <a:lumOff val="20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4-F9A8-40F1-B0CB-22871DB01429}"/>
                </c:ext>
              </c:extLst>
            </c:dLbl>
            <c:dLbl>
              <c:idx val="2"/>
              <c:delete val="1"/>
              <c:extLst>
                <c:ext xmlns:c15="http://schemas.microsoft.com/office/drawing/2012/chart" uri="{CE6537A1-D6FC-4f65-9D91-7224C49458BB}"/>
                <c:ext xmlns:c16="http://schemas.microsoft.com/office/drawing/2014/chart" uri="{C3380CC4-5D6E-409C-BE32-E72D297353CC}">
                  <c16:uniqueId val="{00000002-F9A8-40F1-B0CB-22871DB01429}"/>
                </c:ext>
              </c:extLst>
            </c:dLbl>
            <c:dLbl>
              <c:idx val="5"/>
              <c:delete val="1"/>
              <c:extLst>
                <c:ext xmlns:c15="http://schemas.microsoft.com/office/drawing/2012/chart" uri="{CE6537A1-D6FC-4f65-9D91-7224C49458BB}"/>
                <c:ext xmlns:c16="http://schemas.microsoft.com/office/drawing/2014/chart" uri="{C3380CC4-5D6E-409C-BE32-E72D297353CC}">
                  <c16:uniqueId val="{00000000-F9A8-40F1-B0CB-22871DB01429}"/>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revenue'!$A$181:$A$186</c:f>
              <c:strCache>
                <c:ptCount val="6"/>
                <c:pt idx="0">
                  <c:v>Albania</c:v>
                </c:pt>
                <c:pt idx="1">
                  <c:v>Bosnia</c:v>
                </c:pt>
                <c:pt idx="2">
                  <c:v>Kosovo*</c:v>
                </c:pt>
                <c:pt idx="3">
                  <c:v>Montenegro</c:v>
                </c:pt>
                <c:pt idx="4">
                  <c:v>North Macedonia</c:v>
                </c:pt>
                <c:pt idx="5">
                  <c:v>Serbia</c:v>
                </c:pt>
              </c:strCache>
            </c:strRef>
          </c:cat>
          <c:val>
            <c:numRef>
              <c:f>'Avg. RS revenue'!$Q$181:$Q$186</c:f>
              <c:numCache>
                <c:formatCode>#,##0.00</c:formatCode>
                <c:ptCount val="6"/>
                <c:pt idx="0">
                  <c:v>8.6841011406095708E-2</c:v>
                </c:pt>
                <c:pt idx="1">
                  <c:v>0</c:v>
                </c:pt>
                <c:pt idx="2">
                  <c:v>0</c:v>
                </c:pt>
                <c:pt idx="3">
                  <c:v>1.0399358421587841</c:v>
                </c:pt>
                <c:pt idx="4">
                  <c:v>4.7006651884700661</c:v>
                </c:pt>
                <c:pt idx="5">
                  <c:v>0</c:v>
                </c:pt>
              </c:numCache>
            </c:numRef>
          </c:val>
          <c:extLst>
            <c:ext xmlns:c16="http://schemas.microsoft.com/office/drawing/2014/chart" uri="{C3380CC4-5D6E-409C-BE32-E72D297353CC}">
              <c16:uniqueId val="{00000001-4314-474C-A3DE-C177C56762FD}"/>
            </c:ext>
          </c:extLst>
        </c:ser>
        <c:dLbls>
          <c:dLblPos val="outEnd"/>
          <c:showLegendKey val="0"/>
          <c:showVal val="1"/>
          <c:showCatName val="0"/>
          <c:showSerName val="0"/>
          <c:showPercent val="0"/>
          <c:showBubbleSize val="0"/>
        </c:dLbls>
        <c:gapWidth val="219"/>
        <c:overlap val="-27"/>
        <c:axId val="740580568"/>
        <c:axId val="740576960"/>
      </c:barChart>
      <c:catAx>
        <c:axId val="740580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0576960"/>
        <c:crosses val="autoZero"/>
        <c:auto val="1"/>
        <c:lblAlgn val="ctr"/>
        <c:lblOffset val="100"/>
        <c:noMultiLvlLbl val="0"/>
      </c:catAx>
      <c:valAx>
        <c:axId val="7405769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0580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28 Retail revenues per SMS - EEA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RS revenue'!$B$153</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8376-4FF4-87E7-91FAC1814C83}"/>
                </c:ext>
              </c:extLst>
            </c:dLbl>
            <c:dLbl>
              <c:idx val="4"/>
              <c:delete val="1"/>
              <c:extLst>
                <c:ext xmlns:c15="http://schemas.microsoft.com/office/drawing/2012/chart" uri="{CE6537A1-D6FC-4f65-9D91-7224C49458BB}"/>
                <c:ext xmlns:c16="http://schemas.microsoft.com/office/drawing/2014/chart" uri="{C3380CC4-5D6E-409C-BE32-E72D297353CC}">
                  <c16:uniqueId val="{00000000-B3D3-40C2-869E-42028EFB4777}"/>
                </c:ext>
              </c:extLst>
            </c:dLbl>
            <c:dLbl>
              <c:idx val="5"/>
              <c:delete val="1"/>
              <c:extLst>
                <c:ext xmlns:c15="http://schemas.microsoft.com/office/drawing/2012/chart" uri="{CE6537A1-D6FC-4f65-9D91-7224C49458BB}"/>
                <c:ext xmlns:c16="http://schemas.microsoft.com/office/drawing/2014/chart" uri="{C3380CC4-5D6E-409C-BE32-E72D297353CC}">
                  <c16:uniqueId val="{00000002-8376-4FF4-87E7-91FAC1814C83}"/>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revenue'!$A$154:$A$159</c:f>
              <c:strCache>
                <c:ptCount val="6"/>
                <c:pt idx="0">
                  <c:v>Albania</c:v>
                </c:pt>
                <c:pt idx="1">
                  <c:v>Bosnia</c:v>
                </c:pt>
                <c:pt idx="2">
                  <c:v>Kosovo*</c:v>
                </c:pt>
                <c:pt idx="3">
                  <c:v>Montenegro</c:v>
                </c:pt>
                <c:pt idx="4">
                  <c:v>North Macedonia</c:v>
                </c:pt>
                <c:pt idx="5">
                  <c:v>Serbia</c:v>
                </c:pt>
              </c:strCache>
            </c:strRef>
          </c:cat>
          <c:val>
            <c:numRef>
              <c:f>'Avg. RS revenue'!$B$154:$B$159</c:f>
              <c:numCache>
                <c:formatCode>#,##0.00</c:formatCode>
                <c:ptCount val="6"/>
                <c:pt idx="0">
                  <c:v>2.9511783453918281E-2</c:v>
                </c:pt>
                <c:pt idx="1">
                  <c:v>0</c:v>
                </c:pt>
                <c:pt idx="2">
                  <c:v>0.27051152617142044</c:v>
                </c:pt>
                <c:pt idx="3">
                  <c:v>0.2106917275151447</c:v>
                </c:pt>
                <c:pt idx="4">
                  <c:v>0</c:v>
                </c:pt>
                <c:pt idx="5">
                  <c:v>0</c:v>
                </c:pt>
              </c:numCache>
            </c:numRef>
          </c:val>
          <c:extLst>
            <c:ext xmlns:c16="http://schemas.microsoft.com/office/drawing/2014/chart" uri="{C3380CC4-5D6E-409C-BE32-E72D297353CC}">
              <c16:uniqueId val="{00000000-75AD-4D1B-8978-146934E6DD38}"/>
            </c:ext>
          </c:extLst>
        </c:ser>
        <c:ser>
          <c:idx val="1"/>
          <c:order val="1"/>
          <c:tx>
            <c:strRef>
              <c:f>'Avg. RS revenue'!$C$153</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DE1F-4349-BA2D-C868683093CE}"/>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revenue'!$A$154:$A$159</c:f>
              <c:strCache>
                <c:ptCount val="6"/>
                <c:pt idx="0">
                  <c:v>Albania</c:v>
                </c:pt>
                <c:pt idx="1">
                  <c:v>Bosnia</c:v>
                </c:pt>
                <c:pt idx="2">
                  <c:v>Kosovo*</c:v>
                </c:pt>
                <c:pt idx="3">
                  <c:v>Montenegro</c:v>
                </c:pt>
                <c:pt idx="4">
                  <c:v>North Macedonia</c:v>
                </c:pt>
                <c:pt idx="5">
                  <c:v>Serbia</c:v>
                </c:pt>
              </c:strCache>
            </c:strRef>
          </c:cat>
          <c:val>
            <c:numRef>
              <c:f>'Avg. RS revenue'!$C$154:$C$159</c:f>
              <c:numCache>
                <c:formatCode>#,##0.00</c:formatCode>
                <c:ptCount val="6"/>
                <c:pt idx="0">
                  <c:v>3.2438232831740917E-2</c:v>
                </c:pt>
                <c:pt idx="1">
                  <c:v>0</c:v>
                </c:pt>
                <c:pt idx="2">
                  <c:v>0.26996143249626198</c:v>
                </c:pt>
                <c:pt idx="3">
                  <c:v>0.20844376237267112</c:v>
                </c:pt>
                <c:pt idx="4">
                  <c:v>0.12376157641289807</c:v>
                </c:pt>
                <c:pt idx="5">
                  <c:v>0.18641617993200243</c:v>
                </c:pt>
              </c:numCache>
            </c:numRef>
          </c:val>
          <c:extLst>
            <c:ext xmlns:c16="http://schemas.microsoft.com/office/drawing/2014/chart" uri="{C3380CC4-5D6E-409C-BE32-E72D297353CC}">
              <c16:uniqueId val="{00000001-75AD-4D1B-8978-146934E6DD38}"/>
            </c:ext>
          </c:extLst>
        </c:ser>
        <c:ser>
          <c:idx val="2"/>
          <c:order val="2"/>
          <c:tx>
            <c:strRef>
              <c:f>'Avg. RS revenue'!$D$153</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revenue'!$A$154:$A$159</c:f>
              <c:strCache>
                <c:ptCount val="6"/>
                <c:pt idx="0">
                  <c:v>Albania</c:v>
                </c:pt>
                <c:pt idx="1">
                  <c:v>Bosnia</c:v>
                </c:pt>
                <c:pt idx="2">
                  <c:v>Kosovo*</c:v>
                </c:pt>
                <c:pt idx="3">
                  <c:v>Montenegro</c:v>
                </c:pt>
                <c:pt idx="4">
                  <c:v>North Macedonia</c:v>
                </c:pt>
                <c:pt idx="5">
                  <c:v>Serbia</c:v>
                </c:pt>
              </c:strCache>
            </c:strRef>
          </c:cat>
          <c:val>
            <c:numRef>
              <c:f>'Avg. RS revenue'!$D$154:$D$159</c:f>
              <c:numCache>
                <c:formatCode>#,##0.00</c:formatCode>
                <c:ptCount val="6"/>
                <c:pt idx="0">
                  <c:v>3.1039984612799058E-2</c:v>
                </c:pt>
                <c:pt idx="1">
                  <c:v>0.21916890236166536</c:v>
                </c:pt>
                <c:pt idx="2">
                  <c:v>0.30499991822181516</c:v>
                </c:pt>
                <c:pt idx="3">
                  <c:v>0.20386144299787295</c:v>
                </c:pt>
                <c:pt idx="4">
                  <c:v>8.9145311631941268E-2</c:v>
                </c:pt>
                <c:pt idx="5">
                  <c:v>0.19269558646548149</c:v>
                </c:pt>
              </c:numCache>
            </c:numRef>
          </c:val>
          <c:extLst>
            <c:ext xmlns:c16="http://schemas.microsoft.com/office/drawing/2014/chart" uri="{C3380CC4-5D6E-409C-BE32-E72D297353CC}">
              <c16:uniqueId val="{00000002-75AD-4D1B-8978-146934E6DD38}"/>
            </c:ext>
          </c:extLst>
        </c:ser>
        <c:ser>
          <c:idx val="3"/>
          <c:order val="3"/>
          <c:tx>
            <c:strRef>
              <c:f>'Avg. RS revenue'!$E$153</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revenue'!$A$154:$A$159</c:f>
              <c:strCache>
                <c:ptCount val="6"/>
                <c:pt idx="0">
                  <c:v>Albania</c:v>
                </c:pt>
                <c:pt idx="1">
                  <c:v>Bosnia</c:v>
                </c:pt>
                <c:pt idx="2">
                  <c:v>Kosovo*</c:v>
                </c:pt>
                <c:pt idx="3">
                  <c:v>Montenegro</c:v>
                </c:pt>
                <c:pt idx="4">
                  <c:v>North Macedonia</c:v>
                </c:pt>
                <c:pt idx="5">
                  <c:v>Serbia</c:v>
                </c:pt>
              </c:strCache>
            </c:strRef>
          </c:cat>
          <c:val>
            <c:numRef>
              <c:f>'Avg. RS revenue'!$E$154:$E$159</c:f>
              <c:numCache>
                <c:formatCode>#,##0.00</c:formatCode>
                <c:ptCount val="6"/>
                <c:pt idx="0">
                  <c:v>3.490606323204818E-2</c:v>
                </c:pt>
                <c:pt idx="1">
                  <c:v>0.20792868976551745</c:v>
                </c:pt>
                <c:pt idx="2">
                  <c:v>0.21979131605520028</c:v>
                </c:pt>
                <c:pt idx="3">
                  <c:v>0.2078821602129356</c:v>
                </c:pt>
                <c:pt idx="4">
                  <c:v>7.8630175125865287E-2</c:v>
                </c:pt>
                <c:pt idx="5">
                  <c:v>0.1858409151544349</c:v>
                </c:pt>
              </c:numCache>
            </c:numRef>
          </c:val>
          <c:extLst>
            <c:ext xmlns:c16="http://schemas.microsoft.com/office/drawing/2014/chart" uri="{C3380CC4-5D6E-409C-BE32-E72D297353CC}">
              <c16:uniqueId val="{00000003-75AD-4D1B-8978-146934E6DD38}"/>
            </c:ext>
          </c:extLst>
        </c:ser>
        <c:ser>
          <c:idx val="4"/>
          <c:order val="4"/>
          <c:tx>
            <c:strRef>
              <c:f>'Avg. RS revenue'!$F$153</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revenue'!$A$154:$A$159</c:f>
              <c:strCache>
                <c:ptCount val="6"/>
                <c:pt idx="0">
                  <c:v>Albania</c:v>
                </c:pt>
                <c:pt idx="1">
                  <c:v>Bosnia</c:v>
                </c:pt>
                <c:pt idx="2">
                  <c:v>Kosovo*</c:v>
                </c:pt>
                <c:pt idx="3">
                  <c:v>Montenegro</c:v>
                </c:pt>
                <c:pt idx="4">
                  <c:v>North Macedonia</c:v>
                </c:pt>
                <c:pt idx="5">
                  <c:v>Serbia</c:v>
                </c:pt>
              </c:strCache>
            </c:strRef>
          </c:cat>
          <c:val>
            <c:numRef>
              <c:f>'Avg. RS revenue'!$F$154:$F$159</c:f>
              <c:numCache>
                <c:formatCode>#,##0.00</c:formatCode>
                <c:ptCount val="6"/>
                <c:pt idx="0">
                  <c:v>5.9329139496387122E-2</c:v>
                </c:pt>
                <c:pt idx="1">
                  <c:v>0.22048516606361518</c:v>
                </c:pt>
                <c:pt idx="2">
                  <c:v>0.38382421790024085</c:v>
                </c:pt>
                <c:pt idx="3">
                  <c:v>0.21530014631949801</c:v>
                </c:pt>
                <c:pt idx="4">
                  <c:v>8.8021864008276815E-2</c:v>
                </c:pt>
                <c:pt idx="5">
                  <c:v>0.19869968095797166</c:v>
                </c:pt>
              </c:numCache>
            </c:numRef>
          </c:val>
          <c:extLst>
            <c:ext xmlns:c16="http://schemas.microsoft.com/office/drawing/2014/chart" uri="{C3380CC4-5D6E-409C-BE32-E72D297353CC}">
              <c16:uniqueId val="{00000000-1F06-4DD5-BF16-96CE03374C84}"/>
            </c:ext>
          </c:extLst>
        </c:ser>
        <c:ser>
          <c:idx val="5"/>
          <c:order val="5"/>
          <c:tx>
            <c:strRef>
              <c:f>'Avg. RS revenue'!$G$153</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revenue'!$A$154:$A$159</c:f>
              <c:strCache>
                <c:ptCount val="6"/>
                <c:pt idx="0">
                  <c:v>Albania</c:v>
                </c:pt>
                <c:pt idx="1">
                  <c:v>Bosnia</c:v>
                </c:pt>
                <c:pt idx="2">
                  <c:v>Kosovo*</c:v>
                </c:pt>
                <c:pt idx="3">
                  <c:v>Montenegro</c:v>
                </c:pt>
                <c:pt idx="4">
                  <c:v>North Macedonia</c:v>
                </c:pt>
                <c:pt idx="5">
                  <c:v>Serbia</c:v>
                </c:pt>
              </c:strCache>
            </c:strRef>
          </c:cat>
          <c:val>
            <c:numRef>
              <c:f>'Avg. RS revenue'!$G$154:$G$159</c:f>
              <c:numCache>
                <c:formatCode>#,##0.00</c:formatCode>
                <c:ptCount val="6"/>
                <c:pt idx="0">
                  <c:v>7.9099926348788083E-2</c:v>
                </c:pt>
                <c:pt idx="1">
                  <c:v>0.2245470242684087</c:v>
                </c:pt>
                <c:pt idx="2">
                  <c:v>0.38739185319958047</c:v>
                </c:pt>
                <c:pt idx="3">
                  <c:v>0.2176050593154456</c:v>
                </c:pt>
                <c:pt idx="4">
                  <c:v>9.754316400693433E-2</c:v>
                </c:pt>
                <c:pt idx="5">
                  <c:v>0.18920781041818885</c:v>
                </c:pt>
              </c:numCache>
            </c:numRef>
          </c:val>
          <c:extLst>
            <c:ext xmlns:c16="http://schemas.microsoft.com/office/drawing/2014/chart" uri="{C3380CC4-5D6E-409C-BE32-E72D297353CC}">
              <c16:uniqueId val="{00000001-1F06-4DD5-BF16-96CE03374C84}"/>
            </c:ext>
          </c:extLst>
        </c:ser>
        <c:ser>
          <c:idx val="6"/>
          <c:order val="6"/>
          <c:tx>
            <c:strRef>
              <c:f>'Avg. RS revenue'!$H$153</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revenue'!$A$154:$A$159</c:f>
              <c:strCache>
                <c:ptCount val="6"/>
                <c:pt idx="0">
                  <c:v>Albania</c:v>
                </c:pt>
                <c:pt idx="1">
                  <c:v>Bosnia</c:v>
                </c:pt>
                <c:pt idx="2">
                  <c:v>Kosovo*</c:v>
                </c:pt>
                <c:pt idx="3">
                  <c:v>Montenegro</c:v>
                </c:pt>
                <c:pt idx="4">
                  <c:v>North Macedonia</c:v>
                </c:pt>
                <c:pt idx="5">
                  <c:v>Serbia</c:v>
                </c:pt>
              </c:strCache>
            </c:strRef>
          </c:cat>
          <c:val>
            <c:numRef>
              <c:f>'Avg. RS revenue'!$H$154:$H$159</c:f>
              <c:numCache>
                <c:formatCode>#,##0.00</c:formatCode>
                <c:ptCount val="6"/>
                <c:pt idx="0">
                  <c:v>7.3742799590633026E-2</c:v>
                </c:pt>
                <c:pt idx="1">
                  <c:v>0.20607159938995226</c:v>
                </c:pt>
                <c:pt idx="2">
                  <c:v>0.38513744482322154</c:v>
                </c:pt>
                <c:pt idx="3">
                  <c:v>0.21563261176657422</c:v>
                </c:pt>
                <c:pt idx="4">
                  <c:v>0.20784563281641516</c:v>
                </c:pt>
                <c:pt idx="5">
                  <c:v>0.16567004419507142</c:v>
                </c:pt>
              </c:numCache>
            </c:numRef>
          </c:val>
          <c:extLst>
            <c:ext xmlns:c16="http://schemas.microsoft.com/office/drawing/2014/chart" uri="{C3380CC4-5D6E-409C-BE32-E72D297353CC}">
              <c16:uniqueId val="{00000000-2E49-46DD-A787-C6C202207D91}"/>
            </c:ext>
          </c:extLst>
        </c:ser>
        <c:ser>
          <c:idx val="7"/>
          <c:order val="7"/>
          <c:tx>
            <c:strRef>
              <c:f>'Avg. RS revenue'!$I$153</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revenue'!$A$154:$A$159</c:f>
              <c:strCache>
                <c:ptCount val="6"/>
                <c:pt idx="0">
                  <c:v>Albania</c:v>
                </c:pt>
                <c:pt idx="1">
                  <c:v>Bosnia</c:v>
                </c:pt>
                <c:pt idx="2">
                  <c:v>Kosovo*</c:v>
                </c:pt>
                <c:pt idx="3">
                  <c:v>Montenegro</c:v>
                </c:pt>
                <c:pt idx="4">
                  <c:v>North Macedonia</c:v>
                </c:pt>
                <c:pt idx="5">
                  <c:v>Serbia</c:v>
                </c:pt>
              </c:strCache>
            </c:strRef>
          </c:cat>
          <c:val>
            <c:numRef>
              <c:f>'Avg. RS revenue'!$I$154:$I$159</c:f>
              <c:numCache>
                <c:formatCode>#,##0.00</c:formatCode>
                <c:ptCount val="6"/>
                <c:pt idx="0">
                  <c:v>7.252709497767279E-2</c:v>
                </c:pt>
                <c:pt idx="1">
                  <c:v>0.18504358151509104</c:v>
                </c:pt>
                <c:pt idx="2">
                  <c:v>0.35731905460429808</c:v>
                </c:pt>
                <c:pt idx="3">
                  <c:v>0.21898256479747957</c:v>
                </c:pt>
                <c:pt idx="4">
                  <c:v>0.2188662919394293</c:v>
                </c:pt>
                <c:pt idx="5">
                  <c:v>0.19174953881014764</c:v>
                </c:pt>
              </c:numCache>
            </c:numRef>
          </c:val>
          <c:extLst>
            <c:ext xmlns:c16="http://schemas.microsoft.com/office/drawing/2014/chart" uri="{C3380CC4-5D6E-409C-BE32-E72D297353CC}">
              <c16:uniqueId val="{00000001-2E49-46DD-A787-C6C202207D91}"/>
            </c:ext>
          </c:extLst>
        </c:ser>
        <c:ser>
          <c:idx val="8"/>
          <c:order val="8"/>
          <c:tx>
            <c:strRef>
              <c:f>'Avg. RS revenue'!$J$153</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revenue'!$A$154:$A$159</c:f>
              <c:strCache>
                <c:ptCount val="6"/>
                <c:pt idx="0">
                  <c:v>Albania</c:v>
                </c:pt>
                <c:pt idx="1">
                  <c:v>Bosnia</c:v>
                </c:pt>
                <c:pt idx="2">
                  <c:v>Kosovo*</c:v>
                </c:pt>
                <c:pt idx="3">
                  <c:v>Montenegro</c:v>
                </c:pt>
                <c:pt idx="4">
                  <c:v>North Macedonia</c:v>
                </c:pt>
                <c:pt idx="5">
                  <c:v>Serbia</c:v>
                </c:pt>
              </c:strCache>
            </c:strRef>
          </c:cat>
          <c:val>
            <c:numRef>
              <c:f>'Avg. RS revenue'!$J$154:$J$159</c:f>
              <c:numCache>
                <c:formatCode>0.00</c:formatCode>
                <c:ptCount val="6"/>
                <c:pt idx="0">
                  <c:v>6.712289157460348E-2</c:v>
                </c:pt>
                <c:pt idx="1">
                  <c:v>0.22322930992217979</c:v>
                </c:pt>
                <c:pt idx="2">
                  <c:v>0.37440695603644331</c:v>
                </c:pt>
                <c:pt idx="3">
                  <c:v>0.21857733528282849</c:v>
                </c:pt>
                <c:pt idx="4">
                  <c:v>0.21599031834541774</c:v>
                </c:pt>
                <c:pt idx="5">
                  <c:v>0.19240638354378425</c:v>
                </c:pt>
              </c:numCache>
            </c:numRef>
          </c:val>
          <c:extLst>
            <c:ext xmlns:c16="http://schemas.microsoft.com/office/drawing/2014/chart" uri="{C3380CC4-5D6E-409C-BE32-E72D297353CC}">
              <c16:uniqueId val="{00000000-C78E-4AC5-B7D9-343415F6C62B}"/>
            </c:ext>
          </c:extLst>
        </c:ser>
        <c:ser>
          <c:idx val="9"/>
          <c:order val="9"/>
          <c:tx>
            <c:strRef>
              <c:f>'Avg. RS revenue'!$K$153</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revenue'!$A$154:$A$159</c:f>
              <c:strCache>
                <c:ptCount val="6"/>
                <c:pt idx="0">
                  <c:v>Albania</c:v>
                </c:pt>
                <c:pt idx="1">
                  <c:v>Bosnia</c:v>
                </c:pt>
                <c:pt idx="2">
                  <c:v>Kosovo*</c:v>
                </c:pt>
                <c:pt idx="3">
                  <c:v>Montenegro</c:v>
                </c:pt>
                <c:pt idx="4">
                  <c:v>North Macedonia</c:v>
                </c:pt>
                <c:pt idx="5">
                  <c:v>Serbia</c:v>
                </c:pt>
              </c:strCache>
            </c:strRef>
          </c:cat>
          <c:val>
            <c:numRef>
              <c:f>'Avg. RS revenue'!$K$154:$K$159</c:f>
              <c:numCache>
                <c:formatCode>0.00</c:formatCode>
                <c:ptCount val="6"/>
                <c:pt idx="0">
                  <c:v>9.1219085681687767E-2</c:v>
                </c:pt>
                <c:pt idx="1">
                  <c:v>0.21838027438306831</c:v>
                </c:pt>
                <c:pt idx="2">
                  <c:v>0.37016980123348053</c:v>
                </c:pt>
                <c:pt idx="3">
                  <c:v>0.21577443244197866</c:v>
                </c:pt>
                <c:pt idx="4">
                  <c:v>0.21243014034384405</c:v>
                </c:pt>
                <c:pt idx="5">
                  <c:v>0.19351202670285825</c:v>
                </c:pt>
              </c:numCache>
            </c:numRef>
          </c:val>
          <c:extLst>
            <c:ext xmlns:c16="http://schemas.microsoft.com/office/drawing/2014/chart" uri="{C3380CC4-5D6E-409C-BE32-E72D297353CC}">
              <c16:uniqueId val="{00000001-C78E-4AC5-B7D9-343415F6C62B}"/>
            </c:ext>
          </c:extLst>
        </c:ser>
        <c:ser>
          <c:idx val="10"/>
          <c:order val="10"/>
          <c:tx>
            <c:strRef>
              <c:f>'Avg. RS revenue'!$L$153</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revenue'!$A$154:$A$159</c:f>
              <c:strCache>
                <c:ptCount val="6"/>
                <c:pt idx="0">
                  <c:v>Albania</c:v>
                </c:pt>
                <c:pt idx="1">
                  <c:v>Bosnia</c:v>
                </c:pt>
                <c:pt idx="2">
                  <c:v>Kosovo*</c:v>
                </c:pt>
                <c:pt idx="3">
                  <c:v>Montenegro</c:v>
                </c:pt>
                <c:pt idx="4">
                  <c:v>North Macedonia</c:v>
                </c:pt>
                <c:pt idx="5">
                  <c:v>Serbia</c:v>
                </c:pt>
              </c:strCache>
            </c:strRef>
          </c:cat>
          <c:val>
            <c:numRef>
              <c:f>'Avg. RS revenue'!$L$154:$L$159</c:f>
              <c:numCache>
                <c:formatCode>0.00</c:formatCode>
                <c:ptCount val="6"/>
                <c:pt idx="0">
                  <c:v>1.8428990023458224E-2</c:v>
                </c:pt>
                <c:pt idx="1">
                  <c:v>0.20640688130868751</c:v>
                </c:pt>
                <c:pt idx="2">
                  <c:v>0.29154330607112533</c:v>
                </c:pt>
                <c:pt idx="3">
                  <c:v>0.20652558323057041</c:v>
                </c:pt>
                <c:pt idx="4">
                  <c:v>0.22665072902637537</c:v>
                </c:pt>
                <c:pt idx="5">
                  <c:v>0.19323469539218391</c:v>
                </c:pt>
              </c:numCache>
            </c:numRef>
          </c:val>
          <c:extLst>
            <c:ext xmlns:c16="http://schemas.microsoft.com/office/drawing/2014/chart" uri="{C3380CC4-5D6E-409C-BE32-E72D297353CC}">
              <c16:uniqueId val="{00000000-B592-46DB-8D2F-B6451B241D28}"/>
            </c:ext>
          </c:extLst>
        </c:ser>
        <c:ser>
          <c:idx val="11"/>
          <c:order val="11"/>
          <c:tx>
            <c:strRef>
              <c:f>'Avg. RS revenue'!$M$153</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revenue'!$A$154:$A$159</c:f>
              <c:strCache>
                <c:ptCount val="6"/>
                <c:pt idx="0">
                  <c:v>Albania</c:v>
                </c:pt>
                <c:pt idx="1">
                  <c:v>Bosnia</c:v>
                </c:pt>
                <c:pt idx="2">
                  <c:v>Kosovo*</c:v>
                </c:pt>
                <c:pt idx="3">
                  <c:v>Montenegro</c:v>
                </c:pt>
                <c:pt idx="4">
                  <c:v>North Macedonia</c:v>
                </c:pt>
                <c:pt idx="5">
                  <c:v>Serbia</c:v>
                </c:pt>
              </c:strCache>
            </c:strRef>
          </c:cat>
          <c:val>
            <c:numRef>
              <c:f>'Avg. RS revenue'!$M$154:$M$159</c:f>
              <c:numCache>
                <c:formatCode>0.00</c:formatCode>
                <c:ptCount val="6"/>
                <c:pt idx="0">
                  <c:v>1.7892359113097979E-2</c:v>
                </c:pt>
                <c:pt idx="1">
                  <c:v>0.20828412775735747</c:v>
                </c:pt>
                <c:pt idx="2">
                  <c:v>0.25924438128656829</c:v>
                </c:pt>
                <c:pt idx="3">
                  <c:v>0.23704088458464134</c:v>
                </c:pt>
                <c:pt idx="4">
                  <c:v>0.23375497913342114</c:v>
                </c:pt>
                <c:pt idx="5">
                  <c:v>0.12328810704794864</c:v>
                </c:pt>
              </c:numCache>
            </c:numRef>
          </c:val>
          <c:extLst>
            <c:ext xmlns:c16="http://schemas.microsoft.com/office/drawing/2014/chart" uri="{C3380CC4-5D6E-409C-BE32-E72D297353CC}">
              <c16:uniqueId val="{00000001-B592-46DB-8D2F-B6451B241D28}"/>
            </c:ext>
          </c:extLst>
        </c:ser>
        <c:ser>
          <c:idx val="12"/>
          <c:order val="12"/>
          <c:tx>
            <c:strRef>
              <c:f>'Avg. RS revenue'!$N$153</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revenue'!$A$154:$A$159</c:f>
              <c:strCache>
                <c:ptCount val="6"/>
                <c:pt idx="0">
                  <c:v>Albania</c:v>
                </c:pt>
                <c:pt idx="1">
                  <c:v>Bosnia</c:v>
                </c:pt>
                <c:pt idx="2">
                  <c:v>Kosovo*</c:v>
                </c:pt>
                <c:pt idx="3">
                  <c:v>Montenegro</c:v>
                </c:pt>
                <c:pt idx="4">
                  <c:v>North Macedonia</c:v>
                </c:pt>
                <c:pt idx="5">
                  <c:v>Serbia</c:v>
                </c:pt>
              </c:strCache>
            </c:strRef>
          </c:cat>
          <c:val>
            <c:numRef>
              <c:f>'Avg. RS revenue'!$N$154:$N$159</c:f>
              <c:numCache>
                <c:formatCode>0.00</c:formatCode>
                <c:ptCount val="6"/>
                <c:pt idx="0">
                  <c:v>1.864972451919043E-2</c:v>
                </c:pt>
                <c:pt idx="1">
                  <c:v>0.24177355516492638</c:v>
                </c:pt>
                <c:pt idx="2">
                  <c:v>0.32</c:v>
                </c:pt>
                <c:pt idx="3">
                  <c:v>0.24071600067841253</c:v>
                </c:pt>
                <c:pt idx="4">
                  <c:v>0.22309534576381773</c:v>
                </c:pt>
                <c:pt idx="5">
                  <c:v>0.19086644712389825</c:v>
                </c:pt>
              </c:numCache>
            </c:numRef>
          </c:val>
          <c:extLst>
            <c:ext xmlns:c16="http://schemas.microsoft.com/office/drawing/2014/chart" uri="{C3380CC4-5D6E-409C-BE32-E72D297353CC}">
              <c16:uniqueId val="{00000000-C188-4E95-BD83-53EA0A730767}"/>
            </c:ext>
          </c:extLst>
        </c:ser>
        <c:ser>
          <c:idx val="13"/>
          <c:order val="13"/>
          <c:tx>
            <c:strRef>
              <c:f>'Avg. RS revenue'!$O$153</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revenue'!$A$154:$A$159</c:f>
              <c:strCache>
                <c:ptCount val="6"/>
                <c:pt idx="0">
                  <c:v>Albania</c:v>
                </c:pt>
                <c:pt idx="1">
                  <c:v>Bosnia</c:v>
                </c:pt>
                <c:pt idx="2">
                  <c:v>Kosovo*</c:v>
                </c:pt>
                <c:pt idx="3">
                  <c:v>Montenegro</c:v>
                </c:pt>
                <c:pt idx="4">
                  <c:v>North Macedonia</c:v>
                </c:pt>
                <c:pt idx="5">
                  <c:v>Serbia</c:v>
                </c:pt>
              </c:strCache>
            </c:strRef>
          </c:cat>
          <c:val>
            <c:numRef>
              <c:f>'Avg. RS revenue'!$O$154:$O$159</c:f>
              <c:numCache>
                <c:formatCode>0.00</c:formatCode>
                <c:ptCount val="6"/>
                <c:pt idx="0">
                  <c:v>2.4582492077711963E-2</c:v>
                </c:pt>
                <c:pt idx="1">
                  <c:v>0.1883549549150085</c:v>
                </c:pt>
                <c:pt idx="2">
                  <c:v>0.36857154088050309</c:v>
                </c:pt>
                <c:pt idx="3">
                  <c:v>0.24105368496265861</c:v>
                </c:pt>
                <c:pt idx="4">
                  <c:v>0.22377587326130161</c:v>
                </c:pt>
                <c:pt idx="5">
                  <c:v>0.19951207492269057</c:v>
                </c:pt>
              </c:numCache>
            </c:numRef>
          </c:val>
          <c:extLst>
            <c:ext xmlns:c16="http://schemas.microsoft.com/office/drawing/2014/chart" uri="{C3380CC4-5D6E-409C-BE32-E72D297353CC}">
              <c16:uniqueId val="{00000001-C188-4E95-BD83-53EA0A730767}"/>
            </c:ext>
          </c:extLst>
        </c:ser>
        <c:ser>
          <c:idx val="14"/>
          <c:order val="14"/>
          <c:tx>
            <c:strRef>
              <c:f>'Avg. RS revenue'!$P$153</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revenue'!$A$154:$A$159</c:f>
              <c:strCache>
                <c:ptCount val="6"/>
                <c:pt idx="0">
                  <c:v>Albania</c:v>
                </c:pt>
                <c:pt idx="1">
                  <c:v>Bosnia</c:v>
                </c:pt>
                <c:pt idx="2">
                  <c:v>Kosovo*</c:v>
                </c:pt>
                <c:pt idx="3">
                  <c:v>Montenegro</c:v>
                </c:pt>
                <c:pt idx="4">
                  <c:v>North Macedonia</c:v>
                </c:pt>
                <c:pt idx="5">
                  <c:v>Serbia</c:v>
                </c:pt>
              </c:strCache>
            </c:strRef>
          </c:cat>
          <c:val>
            <c:numRef>
              <c:f>'Avg. RS revenue'!$P$154:$P$159</c:f>
              <c:numCache>
                <c:formatCode>0.00</c:formatCode>
                <c:ptCount val="6"/>
                <c:pt idx="0">
                  <c:v>1.8547303478889922E-2</c:v>
                </c:pt>
                <c:pt idx="1">
                  <c:v>0.21871484012046488</c:v>
                </c:pt>
                <c:pt idx="2">
                  <c:v>0.44548302169610088</c:v>
                </c:pt>
                <c:pt idx="3">
                  <c:v>0.24147228861146497</c:v>
                </c:pt>
                <c:pt idx="4">
                  <c:v>0.23021464659240054</c:v>
                </c:pt>
                <c:pt idx="5">
                  <c:v>0.12207514362302523</c:v>
                </c:pt>
              </c:numCache>
            </c:numRef>
          </c:val>
          <c:extLst>
            <c:ext xmlns:c16="http://schemas.microsoft.com/office/drawing/2014/chart" uri="{C3380CC4-5D6E-409C-BE32-E72D297353CC}">
              <c16:uniqueId val="{00000000-9989-4EDB-862D-ECD6422B4805}"/>
            </c:ext>
          </c:extLst>
        </c:ser>
        <c:ser>
          <c:idx val="15"/>
          <c:order val="15"/>
          <c:tx>
            <c:strRef>
              <c:f>'Avg. RS revenue'!$Q$153</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revenue'!$A$154:$A$159</c:f>
              <c:strCache>
                <c:ptCount val="6"/>
                <c:pt idx="0">
                  <c:v>Albania</c:v>
                </c:pt>
                <c:pt idx="1">
                  <c:v>Bosnia</c:v>
                </c:pt>
                <c:pt idx="2">
                  <c:v>Kosovo*</c:v>
                </c:pt>
                <c:pt idx="3">
                  <c:v>Montenegro</c:v>
                </c:pt>
                <c:pt idx="4">
                  <c:v>North Macedonia</c:v>
                </c:pt>
                <c:pt idx="5">
                  <c:v>Serbia</c:v>
                </c:pt>
              </c:strCache>
            </c:strRef>
          </c:cat>
          <c:val>
            <c:numRef>
              <c:f>'Avg. RS revenue'!$Q$154:$Q$159</c:f>
              <c:numCache>
                <c:formatCode>0.00</c:formatCode>
                <c:ptCount val="6"/>
                <c:pt idx="0">
                  <c:v>1.9619879036285665E-2</c:v>
                </c:pt>
                <c:pt idx="1">
                  <c:v>0.21039628710590999</c:v>
                </c:pt>
                <c:pt idx="2">
                  <c:v>0.44611454611153489</c:v>
                </c:pt>
                <c:pt idx="3">
                  <c:v>0.2426395125816535</c:v>
                </c:pt>
                <c:pt idx="4">
                  <c:v>0.23290456047015703</c:v>
                </c:pt>
                <c:pt idx="5">
                  <c:v>0.12299800578974068</c:v>
                </c:pt>
              </c:numCache>
            </c:numRef>
          </c:val>
          <c:extLst>
            <c:ext xmlns:c16="http://schemas.microsoft.com/office/drawing/2014/chart" uri="{C3380CC4-5D6E-409C-BE32-E72D297353CC}">
              <c16:uniqueId val="{00000001-9989-4EDB-862D-ECD6422B4805}"/>
            </c:ext>
          </c:extLst>
        </c:ser>
        <c:dLbls>
          <c:dLblPos val="outEnd"/>
          <c:showLegendKey val="0"/>
          <c:showVal val="1"/>
          <c:showCatName val="0"/>
          <c:showSerName val="0"/>
          <c:showPercent val="0"/>
          <c:showBubbleSize val="0"/>
        </c:dLbls>
        <c:gapWidth val="219"/>
        <c:overlap val="-27"/>
        <c:axId val="636361216"/>
        <c:axId val="636359904"/>
      </c:barChart>
      <c:catAx>
        <c:axId val="63636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6359904"/>
        <c:crosses val="autoZero"/>
        <c:auto val="1"/>
        <c:lblAlgn val="ctr"/>
        <c:lblOffset val="100"/>
        <c:noMultiLvlLbl val="0"/>
      </c:catAx>
      <c:valAx>
        <c:axId val="636359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63612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29 Retail revenues per SMS - RoW</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RS revenue'!$B$162</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2933-4A76-87EF-7C0BEAB82F8A}"/>
                </c:ext>
              </c:extLst>
            </c:dLbl>
            <c:dLbl>
              <c:idx val="4"/>
              <c:delete val="1"/>
              <c:extLst>
                <c:ext xmlns:c15="http://schemas.microsoft.com/office/drawing/2012/chart" uri="{CE6537A1-D6FC-4f65-9D91-7224C49458BB}"/>
                <c:ext xmlns:c16="http://schemas.microsoft.com/office/drawing/2014/chart" uri="{C3380CC4-5D6E-409C-BE32-E72D297353CC}">
                  <c16:uniqueId val="{00000000-50A6-4150-9C77-87DFF16819ED}"/>
                </c:ext>
              </c:extLst>
            </c:dLbl>
            <c:dLbl>
              <c:idx val="5"/>
              <c:delete val="1"/>
              <c:extLst>
                <c:ext xmlns:c15="http://schemas.microsoft.com/office/drawing/2012/chart" uri="{CE6537A1-D6FC-4f65-9D91-7224C49458BB}"/>
                <c:ext xmlns:c16="http://schemas.microsoft.com/office/drawing/2014/chart" uri="{C3380CC4-5D6E-409C-BE32-E72D297353CC}">
                  <c16:uniqueId val="{00000002-2933-4A76-87EF-7C0BEAB82F8A}"/>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revenue'!$A$163:$A$168</c:f>
              <c:strCache>
                <c:ptCount val="6"/>
                <c:pt idx="0">
                  <c:v>Albania</c:v>
                </c:pt>
                <c:pt idx="1">
                  <c:v>Bosnia</c:v>
                </c:pt>
                <c:pt idx="2">
                  <c:v>Kosovo*</c:v>
                </c:pt>
                <c:pt idx="3">
                  <c:v>Montenegro</c:v>
                </c:pt>
                <c:pt idx="4">
                  <c:v>North Macedonia</c:v>
                </c:pt>
                <c:pt idx="5">
                  <c:v>Serbia</c:v>
                </c:pt>
              </c:strCache>
            </c:strRef>
          </c:cat>
          <c:val>
            <c:numRef>
              <c:f>'Avg. RS revenue'!$B$163:$B$168</c:f>
              <c:numCache>
                <c:formatCode>#,##0.00</c:formatCode>
                <c:ptCount val="6"/>
                <c:pt idx="0">
                  <c:v>6.8661800924615088E-2</c:v>
                </c:pt>
                <c:pt idx="1">
                  <c:v>0</c:v>
                </c:pt>
                <c:pt idx="2">
                  <c:v>0.25081718749519255</c:v>
                </c:pt>
                <c:pt idx="3">
                  <c:v>4.1288621628430208E-2</c:v>
                </c:pt>
                <c:pt idx="4">
                  <c:v>0</c:v>
                </c:pt>
                <c:pt idx="5">
                  <c:v>0</c:v>
                </c:pt>
              </c:numCache>
            </c:numRef>
          </c:val>
          <c:extLst>
            <c:ext xmlns:c16="http://schemas.microsoft.com/office/drawing/2014/chart" uri="{C3380CC4-5D6E-409C-BE32-E72D297353CC}">
              <c16:uniqueId val="{00000000-A3E2-493E-B2D5-B02CC0C93C78}"/>
            </c:ext>
          </c:extLst>
        </c:ser>
        <c:ser>
          <c:idx val="1"/>
          <c:order val="1"/>
          <c:tx>
            <c:strRef>
              <c:f>'Avg. RS revenue'!$C$162</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551D-4411-8A80-575CF56E81C4}"/>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revenue'!$A$163:$A$168</c:f>
              <c:strCache>
                <c:ptCount val="6"/>
                <c:pt idx="0">
                  <c:v>Albania</c:v>
                </c:pt>
                <c:pt idx="1">
                  <c:v>Bosnia</c:v>
                </c:pt>
                <c:pt idx="2">
                  <c:v>Kosovo*</c:v>
                </c:pt>
                <c:pt idx="3">
                  <c:v>Montenegro</c:v>
                </c:pt>
                <c:pt idx="4">
                  <c:v>North Macedonia</c:v>
                </c:pt>
                <c:pt idx="5">
                  <c:v>Serbia</c:v>
                </c:pt>
              </c:strCache>
            </c:strRef>
          </c:cat>
          <c:val>
            <c:numRef>
              <c:f>'Avg. RS revenue'!$C$163:$C$168</c:f>
              <c:numCache>
                <c:formatCode>#,##0.00</c:formatCode>
                <c:ptCount val="6"/>
                <c:pt idx="0">
                  <c:v>8.486831712122557E-2</c:v>
                </c:pt>
                <c:pt idx="1">
                  <c:v>0</c:v>
                </c:pt>
                <c:pt idx="2">
                  <c:v>0.25379261296452188</c:v>
                </c:pt>
                <c:pt idx="3">
                  <c:v>4.1656670937259596E-2</c:v>
                </c:pt>
                <c:pt idx="4">
                  <c:v>0.17278623103715571</c:v>
                </c:pt>
                <c:pt idx="5">
                  <c:v>0.24862274557028421</c:v>
                </c:pt>
              </c:numCache>
            </c:numRef>
          </c:val>
          <c:extLst>
            <c:ext xmlns:c16="http://schemas.microsoft.com/office/drawing/2014/chart" uri="{C3380CC4-5D6E-409C-BE32-E72D297353CC}">
              <c16:uniqueId val="{00000001-A3E2-493E-B2D5-B02CC0C93C78}"/>
            </c:ext>
          </c:extLst>
        </c:ser>
        <c:ser>
          <c:idx val="2"/>
          <c:order val="2"/>
          <c:tx>
            <c:strRef>
              <c:f>'Avg. RS revenue'!$D$162</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revenue'!$A$163:$A$168</c:f>
              <c:strCache>
                <c:ptCount val="6"/>
                <c:pt idx="0">
                  <c:v>Albania</c:v>
                </c:pt>
                <c:pt idx="1">
                  <c:v>Bosnia</c:v>
                </c:pt>
                <c:pt idx="2">
                  <c:v>Kosovo*</c:v>
                </c:pt>
                <c:pt idx="3">
                  <c:v>Montenegro</c:v>
                </c:pt>
                <c:pt idx="4">
                  <c:v>North Macedonia</c:v>
                </c:pt>
                <c:pt idx="5">
                  <c:v>Serbia</c:v>
                </c:pt>
              </c:strCache>
            </c:strRef>
          </c:cat>
          <c:val>
            <c:numRef>
              <c:f>'Avg. RS revenue'!$D$163:$D$168</c:f>
              <c:numCache>
                <c:formatCode>#,##0.00</c:formatCode>
                <c:ptCount val="6"/>
                <c:pt idx="0">
                  <c:v>0.14752607864382128</c:v>
                </c:pt>
                <c:pt idx="1">
                  <c:v>0.23732034397738891</c:v>
                </c:pt>
                <c:pt idx="2">
                  <c:v>0.25550270987722595</c:v>
                </c:pt>
                <c:pt idx="3">
                  <c:v>3.5763314837566368E-2</c:v>
                </c:pt>
                <c:pt idx="4">
                  <c:v>0.16236378290953091</c:v>
                </c:pt>
                <c:pt idx="5">
                  <c:v>0.24786079156498775</c:v>
                </c:pt>
              </c:numCache>
            </c:numRef>
          </c:val>
          <c:extLst>
            <c:ext xmlns:c16="http://schemas.microsoft.com/office/drawing/2014/chart" uri="{C3380CC4-5D6E-409C-BE32-E72D297353CC}">
              <c16:uniqueId val="{00000002-A3E2-493E-B2D5-B02CC0C93C78}"/>
            </c:ext>
          </c:extLst>
        </c:ser>
        <c:ser>
          <c:idx val="3"/>
          <c:order val="3"/>
          <c:tx>
            <c:strRef>
              <c:f>'Avg. RS revenue'!$E$162</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revenue'!$A$163:$A$168</c:f>
              <c:strCache>
                <c:ptCount val="6"/>
                <c:pt idx="0">
                  <c:v>Albania</c:v>
                </c:pt>
                <c:pt idx="1">
                  <c:v>Bosnia</c:v>
                </c:pt>
                <c:pt idx="2">
                  <c:v>Kosovo*</c:v>
                </c:pt>
                <c:pt idx="3">
                  <c:v>Montenegro</c:v>
                </c:pt>
                <c:pt idx="4">
                  <c:v>North Macedonia</c:v>
                </c:pt>
                <c:pt idx="5">
                  <c:v>Serbia</c:v>
                </c:pt>
              </c:strCache>
            </c:strRef>
          </c:cat>
          <c:val>
            <c:numRef>
              <c:f>'Avg. RS revenue'!$E$163:$E$168</c:f>
              <c:numCache>
                <c:formatCode>#,##0.00</c:formatCode>
                <c:ptCount val="6"/>
                <c:pt idx="0">
                  <c:v>0.13307146707000822</c:v>
                </c:pt>
                <c:pt idx="1">
                  <c:v>0.21977963767348235</c:v>
                </c:pt>
                <c:pt idx="2">
                  <c:v>0.25717336180435074</c:v>
                </c:pt>
                <c:pt idx="3">
                  <c:v>2.6197738454956109E-2</c:v>
                </c:pt>
                <c:pt idx="4">
                  <c:v>0.14976278756888778</c:v>
                </c:pt>
                <c:pt idx="5">
                  <c:v>0.23860903555405508</c:v>
                </c:pt>
              </c:numCache>
            </c:numRef>
          </c:val>
          <c:extLst>
            <c:ext xmlns:c16="http://schemas.microsoft.com/office/drawing/2014/chart" uri="{C3380CC4-5D6E-409C-BE32-E72D297353CC}">
              <c16:uniqueId val="{00000003-A3E2-493E-B2D5-B02CC0C93C78}"/>
            </c:ext>
          </c:extLst>
        </c:ser>
        <c:ser>
          <c:idx val="4"/>
          <c:order val="4"/>
          <c:tx>
            <c:strRef>
              <c:f>'Avg. RS revenue'!$F$162</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revenue'!$A$163:$A$168</c:f>
              <c:strCache>
                <c:ptCount val="6"/>
                <c:pt idx="0">
                  <c:v>Albania</c:v>
                </c:pt>
                <c:pt idx="1">
                  <c:v>Bosnia</c:v>
                </c:pt>
                <c:pt idx="2">
                  <c:v>Kosovo*</c:v>
                </c:pt>
                <c:pt idx="3">
                  <c:v>Montenegro</c:v>
                </c:pt>
                <c:pt idx="4">
                  <c:v>North Macedonia</c:v>
                </c:pt>
                <c:pt idx="5">
                  <c:v>Serbia</c:v>
                </c:pt>
              </c:strCache>
            </c:strRef>
          </c:cat>
          <c:val>
            <c:numRef>
              <c:f>'Avg. RS revenue'!$F$163:$F$168</c:f>
              <c:numCache>
                <c:formatCode>#,##0.00</c:formatCode>
                <c:ptCount val="6"/>
                <c:pt idx="0">
                  <c:v>0.18115974616456437</c:v>
                </c:pt>
                <c:pt idx="1">
                  <c:v>0.24446916986107195</c:v>
                </c:pt>
                <c:pt idx="2">
                  <c:v>0.3793348585501759</c:v>
                </c:pt>
                <c:pt idx="3">
                  <c:v>2.8555283106323062E-2</c:v>
                </c:pt>
                <c:pt idx="4">
                  <c:v>0.14306968466477019</c:v>
                </c:pt>
                <c:pt idx="5">
                  <c:v>0.25517397628995697</c:v>
                </c:pt>
              </c:numCache>
            </c:numRef>
          </c:val>
          <c:extLst>
            <c:ext xmlns:c16="http://schemas.microsoft.com/office/drawing/2014/chart" uri="{C3380CC4-5D6E-409C-BE32-E72D297353CC}">
              <c16:uniqueId val="{00000000-0EA6-4F82-AACE-87F6DE6EE2EB}"/>
            </c:ext>
          </c:extLst>
        </c:ser>
        <c:ser>
          <c:idx val="5"/>
          <c:order val="5"/>
          <c:tx>
            <c:strRef>
              <c:f>'Avg. RS revenue'!$G$162</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revenue'!$A$163:$A$168</c:f>
              <c:strCache>
                <c:ptCount val="6"/>
                <c:pt idx="0">
                  <c:v>Albania</c:v>
                </c:pt>
                <c:pt idx="1">
                  <c:v>Bosnia</c:v>
                </c:pt>
                <c:pt idx="2">
                  <c:v>Kosovo*</c:v>
                </c:pt>
                <c:pt idx="3">
                  <c:v>Montenegro</c:v>
                </c:pt>
                <c:pt idx="4">
                  <c:v>North Macedonia</c:v>
                </c:pt>
                <c:pt idx="5">
                  <c:v>Serbia</c:v>
                </c:pt>
              </c:strCache>
            </c:strRef>
          </c:cat>
          <c:val>
            <c:numRef>
              <c:f>'Avg. RS revenue'!$G$163:$G$168</c:f>
              <c:numCache>
                <c:formatCode>#,##0.00</c:formatCode>
                <c:ptCount val="6"/>
                <c:pt idx="0">
                  <c:v>0.17505490189514325</c:v>
                </c:pt>
                <c:pt idx="1">
                  <c:v>0.23202594594594594</c:v>
                </c:pt>
                <c:pt idx="2">
                  <c:v>0.39838446530244132</c:v>
                </c:pt>
                <c:pt idx="3">
                  <c:v>3.13447997040463E-2</c:v>
                </c:pt>
                <c:pt idx="4">
                  <c:v>0.14533669636639809</c:v>
                </c:pt>
                <c:pt idx="5">
                  <c:v>0.2484701932054873</c:v>
                </c:pt>
              </c:numCache>
            </c:numRef>
          </c:val>
          <c:extLst>
            <c:ext xmlns:c16="http://schemas.microsoft.com/office/drawing/2014/chart" uri="{C3380CC4-5D6E-409C-BE32-E72D297353CC}">
              <c16:uniqueId val="{00000001-0EA6-4F82-AACE-87F6DE6EE2EB}"/>
            </c:ext>
          </c:extLst>
        </c:ser>
        <c:ser>
          <c:idx val="6"/>
          <c:order val="6"/>
          <c:tx>
            <c:strRef>
              <c:f>'Avg. RS revenue'!$H$162</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revenue'!$A$163:$A$168</c:f>
              <c:strCache>
                <c:ptCount val="6"/>
                <c:pt idx="0">
                  <c:v>Albania</c:v>
                </c:pt>
                <c:pt idx="1">
                  <c:v>Bosnia</c:v>
                </c:pt>
                <c:pt idx="2">
                  <c:v>Kosovo*</c:v>
                </c:pt>
                <c:pt idx="3">
                  <c:v>Montenegro</c:v>
                </c:pt>
                <c:pt idx="4">
                  <c:v>North Macedonia</c:v>
                </c:pt>
                <c:pt idx="5">
                  <c:v>Serbia</c:v>
                </c:pt>
              </c:strCache>
            </c:strRef>
          </c:cat>
          <c:val>
            <c:numRef>
              <c:f>'Avg. RS revenue'!$H$163:$H$168</c:f>
              <c:numCache>
                <c:formatCode>#,##0.00</c:formatCode>
                <c:ptCount val="6"/>
                <c:pt idx="0">
                  <c:v>0.15910814608681903</c:v>
                </c:pt>
                <c:pt idx="1">
                  <c:v>0.2629420809841107</c:v>
                </c:pt>
                <c:pt idx="2">
                  <c:v>0.43261202074175964</c:v>
                </c:pt>
                <c:pt idx="3">
                  <c:v>1.4229226483665926E-2</c:v>
                </c:pt>
                <c:pt idx="4">
                  <c:v>0.18316812036196198</c:v>
                </c:pt>
                <c:pt idx="5">
                  <c:v>0.22979550168003729</c:v>
                </c:pt>
              </c:numCache>
            </c:numRef>
          </c:val>
          <c:extLst>
            <c:ext xmlns:c16="http://schemas.microsoft.com/office/drawing/2014/chart" uri="{C3380CC4-5D6E-409C-BE32-E72D297353CC}">
              <c16:uniqueId val="{00000000-CF8D-4E1E-973A-C29CDFC1CEC0}"/>
            </c:ext>
          </c:extLst>
        </c:ser>
        <c:ser>
          <c:idx val="7"/>
          <c:order val="7"/>
          <c:tx>
            <c:strRef>
              <c:f>'Avg. RS revenue'!$I$162</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revenue'!$A$163:$A$168</c:f>
              <c:strCache>
                <c:ptCount val="6"/>
                <c:pt idx="0">
                  <c:v>Albania</c:v>
                </c:pt>
                <c:pt idx="1">
                  <c:v>Bosnia</c:v>
                </c:pt>
                <c:pt idx="2">
                  <c:v>Kosovo*</c:v>
                </c:pt>
                <c:pt idx="3">
                  <c:v>Montenegro</c:v>
                </c:pt>
                <c:pt idx="4">
                  <c:v>North Macedonia</c:v>
                </c:pt>
                <c:pt idx="5">
                  <c:v>Serbia</c:v>
                </c:pt>
              </c:strCache>
            </c:strRef>
          </c:cat>
          <c:val>
            <c:numRef>
              <c:f>'Avg. RS revenue'!$I$163:$I$168</c:f>
              <c:numCache>
                <c:formatCode>#,##0.00</c:formatCode>
                <c:ptCount val="6"/>
                <c:pt idx="0">
                  <c:v>0.11061572654977637</c:v>
                </c:pt>
                <c:pt idx="1">
                  <c:v>0.22655116309748913</c:v>
                </c:pt>
                <c:pt idx="2">
                  <c:v>0.41853202397157346</c:v>
                </c:pt>
                <c:pt idx="3">
                  <c:v>1.9552686642507391E-2</c:v>
                </c:pt>
                <c:pt idx="4">
                  <c:v>0.20120577166033504</c:v>
                </c:pt>
                <c:pt idx="5">
                  <c:v>0.2320242315275465</c:v>
                </c:pt>
              </c:numCache>
            </c:numRef>
          </c:val>
          <c:extLst>
            <c:ext xmlns:c16="http://schemas.microsoft.com/office/drawing/2014/chart" uri="{C3380CC4-5D6E-409C-BE32-E72D297353CC}">
              <c16:uniqueId val="{00000001-CF8D-4E1E-973A-C29CDFC1CEC0}"/>
            </c:ext>
          </c:extLst>
        </c:ser>
        <c:ser>
          <c:idx val="8"/>
          <c:order val="8"/>
          <c:tx>
            <c:strRef>
              <c:f>'Avg. RS revenue'!$J$162</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revenue'!$A$163:$A$168</c:f>
              <c:strCache>
                <c:ptCount val="6"/>
                <c:pt idx="0">
                  <c:v>Albania</c:v>
                </c:pt>
                <c:pt idx="1">
                  <c:v>Bosnia</c:v>
                </c:pt>
                <c:pt idx="2">
                  <c:v>Kosovo*</c:v>
                </c:pt>
                <c:pt idx="3">
                  <c:v>Montenegro</c:v>
                </c:pt>
                <c:pt idx="4">
                  <c:v>North Macedonia</c:v>
                </c:pt>
                <c:pt idx="5">
                  <c:v>Serbia</c:v>
                </c:pt>
              </c:strCache>
            </c:strRef>
          </c:cat>
          <c:val>
            <c:numRef>
              <c:f>'Avg. RS revenue'!$J$163:$J$168</c:f>
              <c:numCache>
                <c:formatCode>0.00</c:formatCode>
                <c:ptCount val="6"/>
                <c:pt idx="0">
                  <c:v>0.20420283783468751</c:v>
                </c:pt>
                <c:pt idx="1">
                  <c:v>0.18641814941243995</c:v>
                </c:pt>
                <c:pt idx="2">
                  <c:v>0.44350497874934952</c:v>
                </c:pt>
                <c:pt idx="3">
                  <c:v>2.0100105678957248E-2</c:v>
                </c:pt>
                <c:pt idx="4">
                  <c:v>0.21087344225197874</c:v>
                </c:pt>
                <c:pt idx="5">
                  <c:v>0.23892056648488136</c:v>
                </c:pt>
              </c:numCache>
            </c:numRef>
          </c:val>
          <c:extLst>
            <c:ext xmlns:c16="http://schemas.microsoft.com/office/drawing/2014/chart" uri="{C3380CC4-5D6E-409C-BE32-E72D297353CC}">
              <c16:uniqueId val="{00000000-1E9C-40B8-8763-3C3474542470}"/>
            </c:ext>
          </c:extLst>
        </c:ser>
        <c:ser>
          <c:idx val="9"/>
          <c:order val="9"/>
          <c:tx>
            <c:strRef>
              <c:f>'Avg. RS revenue'!$K$162</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revenue'!$A$163:$A$168</c:f>
              <c:strCache>
                <c:ptCount val="6"/>
                <c:pt idx="0">
                  <c:v>Albania</c:v>
                </c:pt>
                <c:pt idx="1">
                  <c:v>Bosnia</c:v>
                </c:pt>
                <c:pt idx="2">
                  <c:v>Kosovo*</c:v>
                </c:pt>
                <c:pt idx="3">
                  <c:v>Montenegro</c:v>
                </c:pt>
                <c:pt idx="4">
                  <c:v>North Macedonia</c:v>
                </c:pt>
                <c:pt idx="5">
                  <c:v>Serbia</c:v>
                </c:pt>
              </c:strCache>
            </c:strRef>
          </c:cat>
          <c:val>
            <c:numRef>
              <c:f>'Avg. RS revenue'!$K$163:$K$168</c:f>
              <c:numCache>
                <c:formatCode>0.00</c:formatCode>
                <c:ptCount val="6"/>
                <c:pt idx="0">
                  <c:v>0.22831661429619554</c:v>
                </c:pt>
                <c:pt idx="1">
                  <c:v>0.32695510499637942</c:v>
                </c:pt>
                <c:pt idx="2">
                  <c:v>0.4499745502899431</c:v>
                </c:pt>
                <c:pt idx="3">
                  <c:v>2.2550433055888049E-2</c:v>
                </c:pt>
                <c:pt idx="4">
                  <c:v>0.19180425608904378</c:v>
                </c:pt>
                <c:pt idx="5">
                  <c:v>0.24127327857706646</c:v>
                </c:pt>
              </c:numCache>
            </c:numRef>
          </c:val>
          <c:extLst>
            <c:ext xmlns:c16="http://schemas.microsoft.com/office/drawing/2014/chart" uri="{C3380CC4-5D6E-409C-BE32-E72D297353CC}">
              <c16:uniqueId val="{00000001-1E9C-40B8-8763-3C3474542470}"/>
            </c:ext>
          </c:extLst>
        </c:ser>
        <c:ser>
          <c:idx val="10"/>
          <c:order val="10"/>
          <c:tx>
            <c:strRef>
              <c:f>'Avg. RS revenue'!$L$162</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revenue'!$A$163:$A$168</c:f>
              <c:strCache>
                <c:ptCount val="6"/>
                <c:pt idx="0">
                  <c:v>Albania</c:v>
                </c:pt>
                <c:pt idx="1">
                  <c:v>Bosnia</c:v>
                </c:pt>
                <c:pt idx="2">
                  <c:v>Kosovo*</c:v>
                </c:pt>
                <c:pt idx="3">
                  <c:v>Montenegro</c:v>
                </c:pt>
                <c:pt idx="4">
                  <c:v>North Macedonia</c:v>
                </c:pt>
                <c:pt idx="5">
                  <c:v>Serbia</c:v>
                </c:pt>
              </c:strCache>
            </c:strRef>
          </c:cat>
          <c:val>
            <c:numRef>
              <c:f>'Avg. RS revenue'!$L$163:$L$168</c:f>
              <c:numCache>
                <c:formatCode>0.00</c:formatCode>
                <c:ptCount val="6"/>
                <c:pt idx="0">
                  <c:v>3.4484779706227826E-2</c:v>
                </c:pt>
                <c:pt idx="1">
                  <c:v>0.30474035226361101</c:v>
                </c:pt>
                <c:pt idx="2">
                  <c:v>0.42951301970939432</c:v>
                </c:pt>
                <c:pt idx="3">
                  <c:v>2.4923177030744061E-2</c:v>
                </c:pt>
                <c:pt idx="4">
                  <c:v>0.11072635808998209</c:v>
                </c:pt>
                <c:pt idx="5">
                  <c:v>0.25171741436864398</c:v>
                </c:pt>
              </c:numCache>
            </c:numRef>
          </c:val>
          <c:extLst>
            <c:ext xmlns:c16="http://schemas.microsoft.com/office/drawing/2014/chart" uri="{C3380CC4-5D6E-409C-BE32-E72D297353CC}">
              <c16:uniqueId val="{00000002-1E9C-40B8-8763-3C3474542470}"/>
            </c:ext>
          </c:extLst>
        </c:ser>
        <c:ser>
          <c:idx val="11"/>
          <c:order val="11"/>
          <c:tx>
            <c:strRef>
              <c:f>'Avg. RS revenue'!$M$162</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revenue'!$A$163:$A$168</c:f>
              <c:strCache>
                <c:ptCount val="6"/>
                <c:pt idx="0">
                  <c:v>Albania</c:v>
                </c:pt>
                <c:pt idx="1">
                  <c:v>Bosnia</c:v>
                </c:pt>
                <c:pt idx="2">
                  <c:v>Kosovo*</c:v>
                </c:pt>
                <c:pt idx="3">
                  <c:v>Montenegro</c:v>
                </c:pt>
                <c:pt idx="4">
                  <c:v>North Macedonia</c:v>
                </c:pt>
                <c:pt idx="5">
                  <c:v>Serbia</c:v>
                </c:pt>
              </c:strCache>
            </c:strRef>
          </c:cat>
          <c:val>
            <c:numRef>
              <c:f>'Avg. RS revenue'!$M$163:$M$168</c:f>
              <c:numCache>
                <c:formatCode>0.00</c:formatCode>
                <c:ptCount val="6"/>
                <c:pt idx="0">
                  <c:v>2.4064572989902489E-2</c:v>
                </c:pt>
                <c:pt idx="1">
                  <c:v>0.20964885325585944</c:v>
                </c:pt>
                <c:pt idx="2">
                  <c:v>0.42474319042384251</c:v>
                </c:pt>
                <c:pt idx="3">
                  <c:v>2.4841027787785422E-2</c:v>
                </c:pt>
                <c:pt idx="4">
                  <c:v>0.21822175397369156</c:v>
                </c:pt>
                <c:pt idx="5">
                  <c:v>0.23330408044274978</c:v>
                </c:pt>
              </c:numCache>
            </c:numRef>
          </c:val>
          <c:extLst>
            <c:ext xmlns:c16="http://schemas.microsoft.com/office/drawing/2014/chart" uri="{C3380CC4-5D6E-409C-BE32-E72D297353CC}">
              <c16:uniqueId val="{00000003-1E9C-40B8-8763-3C3474542470}"/>
            </c:ext>
          </c:extLst>
        </c:ser>
        <c:ser>
          <c:idx val="12"/>
          <c:order val="12"/>
          <c:tx>
            <c:strRef>
              <c:f>'Avg. RS revenue'!$N$162</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revenue'!$A$163:$A$168</c:f>
              <c:strCache>
                <c:ptCount val="6"/>
                <c:pt idx="0">
                  <c:v>Albania</c:v>
                </c:pt>
                <c:pt idx="1">
                  <c:v>Bosnia</c:v>
                </c:pt>
                <c:pt idx="2">
                  <c:v>Kosovo*</c:v>
                </c:pt>
                <c:pt idx="3">
                  <c:v>Montenegro</c:v>
                </c:pt>
                <c:pt idx="4">
                  <c:v>North Macedonia</c:v>
                </c:pt>
                <c:pt idx="5">
                  <c:v>Serbia</c:v>
                </c:pt>
              </c:strCache>
            </c:strRef>
          </c:cat>
          <c:val>
            <c:numRef>
              <c:f>'Avg. RS revenue'!$N$163:$N$168</c:f>
              <c:numCache>
                <c:formatCode>0.00</c:formatCode>
                <c:ptCount val="6"/>
                <c:pt idx="0">
                  <c:v>3.0509053875255539E-2</c:v>
                </c:pt>
                <c:pt idx="1">
                  <c:v>0.35561524548515927</c:v>
                </c:pt>
                <c:pt idx="2">
                  <c:v>0.23872394869897645</c:v>
                </c:pt>
                <c:pt idx="3">
                  <c:v>2.4E-2</c:v>
                </c:pt>
                <c:pt idx="4">
                  <c:v>0.28095338058592423</c:v>
                </c:pt>
                <c:pt idx="5">
                  <c:v>0.25204999846442061</c:v>
                </c:pt>
              </c:numCache>
            </c:numRef>
          </c:val>
          <c:extLst>
            <c:ext xmlns:c16="http://schemas.microsoft.com/office/drawing/2014/chart" uri="{C3380CC4-5D6E-409C-BE32-E72D297353CC}">
              <c16:uniqueId val="{00000000-F7E5-451D-82F6-7989A8778F79}"/>
            </c:ext>
          </c:extLst>
        </c:ser>
        <c:ser>
          <c:idx val="13"/>
          <c:order val="13"/>
          <c:tx>
            <c:strRef>
              <c:f>'Avg. RS revenue'!$O$162</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revenue'!$A$163:$A$168</c:f>
              <c:strCache>
                <c:ptCount val="6"/>
                <c:pt idx="0">
                  <c:v>Albania</c:v>
                </c:pt>
                <c:pt idx="1">
                  <c:v>Bosnia</c:v>
                </c:pt>
                <c:pt idx="2">
                  <c:v>Kosovo*</c:v>
                </c:pt>
                <c:pt idx="3">
                  <c:v>Montenegro</c:v>
                </c:pt>
                <c:pt idx="4">
                  <c:v>North Macedonia</c:v>
                </c:pt>
                <c:pt idx="5">
                  <c:v>Serbia</c:v>
                </c:pt>
              </c:strCache>
            </c:strRef>
          </c:cat>
          <c:val>
            <c:numRef>
              <c:f>'Avg. RS revenue'!$O$163:$O$168</c:f>
              <c:numCache>
                <c:formatCode>0.00</c:formatCode>
                <c:ptCount val="6"/>
                <c:pt idx="0">
                  <c:v>5.5773893827214871E-2</c:v>
                </c:pt>
                <c:pt idx="1">
                  <c:v>0.25577443547633621</c:v>
                </c:pt>
                <c:pt idx="2">
                  <c:v>0.24543610905371566</c:v>
                </c:pt>
                <c:pt idx="3">
                  <c:v>2.3E-2</c:v>
                </c:pt>
                <c:pt idx="4">
                  <c:v>0.24329205406138152</c:v>
                </c:pt>
                <c:pt idx="5">
                  <c:v>0.26502775894880737</c:v>
                </c:pt>
              </c:numCache>
            </c:numRef>
          </c:val>
          <c:extLst>
            <c:ext xmlns:c16="http://schemas.microsoft.com/office/drawing/2014/chart" uri="{C3380CC4-5D6E-409C-BE32-E72D297353CC}">
              <c16:uniqueId val="{00000001-F7E5-451D-82F6-7989A8778F79}"/>
            </c:ext>
          </c:extLst>
        </c:ser>
        <c:ser>
          <c:idx val="14"/>
          <c:order val="14"/>
          <c:tx>
            <c:strRef>
              <c:f>'Avg. RS revenue'!$P$162</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revenue'!$A$163:$A$168</c:f>
              <c:strCache>
                <c:ptCount val="6"/>
                <c:pt idx="0">
                  <c:v>Albania</c:v>
                </c:pt>
                <c:pt idx="1">
                  <c:v>Bosnia</c:v>
                </c:pt>
                <c:pt idx="2">
                  <c:v>Kosovo*</c:v>
                </c:pt>
                <c:pt idx="3">
                  <c:v>Montenegro</c:v>
                </c:pt>
                <c:pt idx="4">
                  <c:v>North Macedonia</c:v>
                </c:pt>
                <c:pt idx="5">
                  <c:v>Serbia</c:v>
                </c:pt>
              </c:strCache>
            </c:strRef>
          </c:cat>
          <c:val>
            <c:numRef>
              <c:f>'Avg. RS revenue'!$P$163:$P$168</c:f>
              <c:numCache>
                <c:formatCode>0.00</c:formatCode>
                <c:ptCount val="6"/>
                <c:pt idx="0">
                  <c:v>2.1302638239521797E-2</c:v>
                </c:pt>
                <c:pt idx="1">
                  <c:v>0.20640495041571305</c:v>
                </c:pt>
                <c:pt idx="2">
                  <c:v>0.23763543658381134</c:v>
                </c:pt>
                <c:pt idx="3">
                  <c:v>2.6666886682144952E-2</c:v>
                </c:pt>
                <c:pt idx="4">
                  <c:v>0.24441678820035315</c:v>
                </c:pt>
                <c:pt idx="5">
                  <c:v>0.19244262205767049</c:v>
                </c:pt>
              </c:numCache>
            </c:numRef>
          </c:val>
          <c:extLst>
            <c:ext xmlns:c16="http://schemas.microsoft.com/office/drawing/2014/chart" uri="{C3380CC4-5D6E-409C-BE32-E72D297353CC}">
              <c16:uniqueId val="{00000000-D440-4526-B831-31D4B9E44F9C}"/>
            </c:ext>
          </c:extLst>
        </c:ser>
        <c:ser>
          <c:idx val="15"/>
          <c:order val="15"/>
          <c:tx>
            <c:strRef>
              <c:f>'Avg. RS revenue'!$Q$162</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'Avg. RS revenue'!$A$163:$A$168</c:f>
              <c:strCache>
                <c:ptCount val="6"/>
                <c:pt idx="0">
                  <c:v>Albania</c:v>
                </c:pt>
                <c:pt idx="1">
                  <c:v>Bosnia</c:v>
                </c:pt>
                <c:pt idx="2">
                  <c:v>Kosovo*</c:v>
                </c:pt>
                <c:pt idx="3">
                  <c:v>Montenegro</c:v>
                </c:pt>
                <c:pt idx="4">
                  <c:v>North Macedonia</c:v>
                </c:pt>
                <c:pt idx="5">
                  <c:v>Serbia</c:v>
                </c:pt>
              </c:strCache>
            </c:strRef>
          </c:cat>
          <c:val>
            <c:numRef>
              <c:f>'Avg. RS revenue'!$Q$163:$Q$168</c:f>
              <c:numCache>
                <c:formatCode>0.00</c:formatCode>
                <c:ptCount val="6"/>
                <c:pt idx="0">
                  <c:v>1.9196349367399029E-2</c:v>
                </c:pt>
                <c:pt idx="1">
                  <c:v>0.2138335180335694</c:v>
                </c:pt>
                <c:pt idx="2">
                  <c:v>0.17169008545175016</c:v>
                </c:pt>
                <c:pt idx="3">
                  <c:v>2.7726610249954618E-2</c:v>
                </c:pt>
                <c:pt idx="4">
                  <c:v>0.25276232579472047</c:v>
                </c:pt>
                <c:pt idx="5">
                  <c:v>0.19596896432698513</c:v>
                </c:pt>
              </c:numCache>
            </c:numRef>
          </c:val>
          <c:extLst>
            <c:ext xmlns:c16="http://schemas.microsoft.com/office/drawing/2014/chart" uri="{C3380CC4-5D6E-409C-BE32-E72D297353CC}">
              <c16:uniqueId val="{00000001-D440-4526-B831-31D4B9E44F9C}"/>
            </c:ext>
          </c:extLst>
        </c:ser>
        <c:dLbls>
          <c:dLblPos val="outEnd"/>
          <c:showLegendKey val="0"/>
          <c:showVal val="1"/>
          <c:showCatName val="0"/>
          <c:showSerName val="0"/>
          <c:showPercent val="0"/>
          <c:showBubbleSize val="0"/>
        </c:dLbls>
        <c:gapWidth val="219"/>
        <c:overlap val="-27"/>
        <c:axId val="636367120"/>
        <c:axId val="636356952"/>
      </c:barChart>
      <c:catAx>
        <c:axId val="636367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6356952"/>
        <c:crosses val="autoZero"/>
        <c:auto val="1"/>
        <c:lblAlgn val="ctr"/>
        <c:lblOffset val="100"/>
        <c:noMultiLvlLbl val="0"/>
      </c:catAx>
      <c:valAx>
        <c:axId val="636356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63671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3 Average number of domestic minutes (actual minutes) / subscriber (total number of subscribers) /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domestic unit'!$B$3</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DF92-4A3D-871F-5B38F056957B}"/>
                </c:ext>
              </c:extLst>
            </c:dLbl>
            <c:dLbl>
              <c:idx val="4"/>
              <c:delete val="1"/>
              <c:extLst>
                <c:ext xmlns:c15="http://schemas.microsoft.com/office/drawing/2012/chart" uri="{CE6537A1-D6FC-4f65-9D91-7224C49458BB}"/>
                <c:ext xmlns:c16="http://schemas.microsoft.com/office/drawing/2014/chart" uri="{C3380CC4-5D6E-409C-BE32-E72D297353CC}">
                  <c16:uniqueId val="{00000000-D37E-4329-BE25-8386FDB7C15D}"/>
                </c:ext>
              </c:extLst>
            </c:dLbl>
            <c:dLbl>
              <c:idx val="5"/>
              <c:delete val="1"/>
              <c:extLst>
                <c:ext xmlns:c15="http://schemas.microsoft.com/office/drawing/2012/chart" uri="{CE6537A1-D6FC-4f65-9D91-7224C49458BB}"/>
                <c:ext xmlns:c16="http://schemas.microsoft.com/office/drawing/2014/chart" uri="{C3380CC4-5D6E-409C-BE32-E72D297353CC}">
                  <c16:uniqueId val="{00000003-DF92-4A3D-871F-5B38F056957B}"/>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unit'!$A$4:$A$9</c:f>
              <c:strCache>
                <c:ptCount val="6"/>
                <c:pt idx="0">
                  <c:v>Albania</c:v>
                </c:pt>
                <c:pt idx="1">
                  <c:v>Bosnia</c:v>
                </c:pt>
                <c:pt idx="2">
                  <c:v>Kosovo*</c:v>
                </c:pt>
                <c:pt idx="3">
                  <c:v>Montenegro</c:v>
                </c:pt>
                <c:pt idx="4">
                  <c:v>North Macedonia</c:v>
                </c:pt>
                <c:pt idx="5">
                  <c:v>Serbia</c:v>
                </c:pt>
              </c:strCache>
            </c:strRef>
          </c:cat>
          <c:val>
            <c:numRef>
              <c:f>'Avg. domestic unit'!$B$4:$B$9</c:f>
              <c:numCache>
                <c:formatCode>#,##0.00</c:formatCode>
                <c:ptCount val="6"/>
                <c:pt idx="0">
                  <c:v>200.62476753420606</c:v>
                </c:pt>
                <c:pt idx="1">
                  <c:v>0</c:v>
                </c:pt>
                <c:pt idx="2">
                  <c:v>38.763245680768911</c:v>
                </c:pt>
                <c:pt idx="3">
                  <c:v>140.02137520687921</c:v>
                </c:pt>
                <c:pt idx="4">
                  <c:v>0</c:v>
                </c:pt>
                <c:pt idx="5">
                  <c:v>0</c:v>
                </c:pt>
              </c:numCache>
            </c:numRef>
          </c:val>
          <c:extLst>
            <c:ext xmlns:c16="http://schemas.microsoft.com/office/drawing/2014/chart" uri="{C3380CC4-5D6E-409C-BE32-E72D297353CC}">
              <c16:uniqueId val="{00000000-47E5-42B5-8DB5-5109001EB670}"/>
            </c:ext>
          </c:extLst>
        </c:ser>
        <c:ser>
          <c:idx val="1"/>
          <c:order val="1"/>
          <c:tx>
            <c:strRef>
              <c:f>'Avg. domestic unit'!$C$3</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DF92-4A3D-871F-5B38F056957B}"/>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unit'!$A$4:$A$9</c:f>
              <c:strCache>
                <c:ptCount val="6"/>
                <c:pt idx="0">
                  <c:v>Albania</c:v>
                </c:pt>
                <c:pt idx="1">
                  <c:v>Bosnia</c:v>
                </c:pt>
                <c:pt idx="2">
                  <c:v>Kosovo*</c:v>
                </c:pt>
                <c:pt idx="3">
                  <c:v>Montenegro</c:v>
                </c:pt>
                <c:pt idx="4">
                  <c:v>North Macedonia</c:v>
                </c:pt>
                <c:pt idx="5">
                  <c:v>Serbia</c:v>
                </c:pt>
              </c:strCache>
            </c:strRef>
          </c:cat>
          <c:val>
            <c:numRef>
              <c:f>'Avg. domestic unit'!$C$4:$C$9</c:f>
              <c:numCache>
                <c:formatCode>#,##0.00</c:formatCode>
                <c:ptCount val="6"/>
                <c:pt idx="0">
                  <c:v>191.82749306839526</c:v>
                </c:pt>
                <c:pt idx="1">
                  <c:v>0</c:v>
                </c:pt>
                <c:pt idx="2">
                  <c:v>31.060757339745667</c:v>
                </c:pt>
                <c:pt idx="3">
                  <c:v>131.54868566370638</c:v>
                </c:pt>
                <c:pt idx="4">
                  <c:v>263.87996253144138</c:v>
                </c:pt>
                <c:pt idx="5">
                  <c:v>168.93702757372512</c:v>
                </c:pt>
              </c:numCache>
            </c:numRef>
          </c:val>
          <c:extLst>
            <c:ext xmlns:c16="http://schemas.microsoft.com/office/drawing/2014/chart" uri="{C3380CC4-5D6E-409C-BE32-E72D297353CC}">
              <c16:uniqueId val="{00000001-47E5-42B5-8DB5-5109001EB670}"/>
            </c:ext>
          </c:extLst>
        </c:ser>
        <c:ser>
          <c:idx val="2"/>
          <c:order val="2"/>
          <c:tx>
            <c:strRef>
              <c:f>'Avg. domestic unit'!$D$3</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unit'!$A$4:$A$9</c:f>
              <c:strCache>
                <c:ptCount val="6"/>
                <c:pt idx="0">
                  <c:v>Albania</c:v>
                </c:pt>
                <c:pt idx="1">
                  <c:v>Bosnia</c:v>
                </c:pt>
                <c:pt idx="2">
                  <c:v>Kosovo*</c:v>
                </c:pt>
                <c:pt idx="3">
                  <c:v>Montenegro</c:v>
                </c:pt>
                <c:pt idx="4">
                  <c:v>North Macedonia</c:v>
                </c:pt>
                <c:pt idx="5">
                  <c:v>Serbia</c:v>
                </c:pt>
              </c:strCache>
            </c:strRef>
          </c:cat>
          <c:val>
            <c:numRef>
              <c:f>'Avg. domestic unit'!$D$4:$D$9</c:f>
              <c:numCache>
                <c:formatCode>#,##0.00</c:formatCode>
                <c:ptCount val="6"/>
                <c:pt idx="0">
                  <c:v>233.13032080042649</c:v>
                </c:pt>
                <c:pt idx="1">
                  <c:v>48.059866550075689</c:v>
                </c:pt>
                <c:pt idx="2">
                  <c:v>37.573174592586241</c:v>
                </c:pt>
                <c:pt idx="3">
                  <c:v>139.90567199875673</c:v>
                </c:pt>
                <c:pt idx="4">
                  <c:v>201.90332124750827</c:v>
                </c:pt>
                <c:pt idx="5">
                  <c:v>176.07476201646088</c:v>
                </c:pt>
              </c:numCache>
            </c:numRef>
          </c:val>
          <c:extLst>
            <c:ext xmlns:c16="http://schemas.microsoft.com/office/drawing/2014/chart" uri="{C3380CC4-5D6E-409C-BE32-E72D297353CC}">
              <c16:uniqueId val="{00000002-47E5-42B5-8DB5-5109001EB670}"/>
            </c:ext>
          </c:extLst>
        </c:ser>
        <c:ser>
          <c:idx val="3"/>
          <c:order val="3"/>
          <c:tx>
            <c:strRef>
              <c:f>'Avg. domestic unit'!$E$3</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unit'!$A$4:$A$9</c:f>
              <c:strCache>
                <c:ptCount val="6"/>
                <c:pt idx="0">
                  <c:v>Albania</c:v>
                </c:pt>
                <c:pt idx="1">
                  <c:v>Bosnia</c:v>
                </c:pt>
                <c:pt idx="2">
                  <c:v>Kosovo*</c:v>
                </c:pt>
                <c:pt idx="3">
                  <c:v>Montenegro</c:v>
                </c:pt>
                <c:pt idx="4">
                  <c:v>North Macedonia</c:v>
                </c:pt>
                <c:pt idx="5">
                  <c:v>Serbia</c:v>
                </c:pt>
              </c:strCache>
            </c:strRef>
          </c:cat>
          <c:val>
            <c:numRef>
              <c:f>'Avg. domestic unit'!$E$4:$E$9</c:f>
              <c:numCache>
                <c:formatCode>#,##0.00</c:formatCode>
                <c:ptCount val="6"/>
                <c:pt idx="0">
                  <c:v>215.14360450661073</c:v>
                </c:pt>
                <c:pt idx="1">
                  <c:v>46.419131158002926</c:v>
                </c:pt>
                <c:pt idx="2">
                  <c:v>38.381171079467073</c:v>
                </c:pt>
                <c:pt idx="3">
                  <c:v>124.30365816551158</c:v>
                </c:pt>
                <c:pt idx="4">
                  <c:v>188.4283687013083</c:v>
                </c:pt>
                <c:pt idx="5">
                  <c:v>169.20666815186266</c:v>
                </c:pt>
              </c:numCache>
            </c:numRef>
          </c:val>
          <c:extLst>
            <c:ext xmlns:c16="http://schemas.microsoft.com/office/drawing/2014/chart" uri="{C3380CC4-5D6E-409C-BE32-E72D297353CC}">
              <c16:uniqueId val="{00000003-47E5-42B5-8DB5-5109001EB670}"/>
            </c:ext>
          </c:extLst>
        </c:ser>
        <c:ser>
          <c:idx val="4"/>
          <c:order val="4"/>
          <c:tx>
            <c:strRef>
              <c:f>'Avg. domestic unit'!$F$3</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unit'!$A$4:$A$9</c:f>
              <c:strCache>
                <c:ptCount val="6"/>
                <c:pt idx="0">
                  <c:v>Albania</c:v>
                </c:pt>
                <c:pt idx="1">
                  <c:v>Bosnia</c:v>
                </c:pt>
                <c:pt idx="2">
                  <c:v>Kosovo*</c:v>
                </c:pt>
                <c:pt idx="3">
                  <c:v>Montenegro</c:v>
                </c:pt>
                <c:pt idx="4">
                  <c:v>North Macedonia</c:v>
                </c:pt>
                <c:pt idx="5">
                  <c:v>Serbia</c:v>
                </c:pt>
              </c:strCache>
            </c:strRef>
          </c:cat>
          <c:val>
            <c:numRef>
              <c:f>'Avg. domestic unit'!$F$4:$F$9</c:f>
              <c:numCache>
                <c:formatCode>#,##0.00</c:formatCode>
                <c:ptCount val="6"/>
                <c:pt idx="0">
                  <c:v>211.34009448960111</c:v>
                </c:pt>
                <c:pt idx="1">
                  <c:v>47.164793200709134</c:v>
                </c:pt>
                <c:pt idx="2">
                  <c:v>44.758010252120293</c:v>
                </c:pt>
                <c:pt idx="3">
                  <c:v>139.06407505636869</c:v>
                </c:pt>
                <c:pt idx="4">
                  <c:v>207.29853272669345</c:v>
                </c:pt>
                <c:pt idx="5">
                  <c:v>174.64221245243786</c:v>
                </c:pt>
              </c:numCache>
            </c:numRef>
          </c:val>
          <c:extLst>
            <c:ext xmlns:c16="http://schemas.microsoft.com/office/drawing/2014/chart" uri="{C3380CC4-5D6E-409C-BE32-E72D297353CC}">
              <c16:uniqueId val="{00000000-2B50-4EA4-B793-005DF37C8942}"/>
            </c:ext>
          </c:extLst>
        </c:ser>
        <c:ser>
          <c:idx val="5"/>
          <c:order val="5"/>
          <c:tx>
            <c:strRef>
              <c:f>'Avg. domestic unit'!$G$3</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unit'!$A$4:$A$9</c:f>
              <c:strCache>
                <c:ptCount val="6"/>
                <c:pt idx="0">
                  <c:v>Albania</c:v>
                </c:pt>
                <c:pt idx="1">
                  <c:v>Bosnia</c:v>
                </c:pt>
                <c:pt idx="2">
                  <c:v>Kosovo*</c:v>
                </c:pt>
                <c:pt idx="3">
                  <c:v>Montenegro</c:v>
                </c:pt>
                <c:pt idx="4">
                  <c:v>North Macedonia</c:v>
                </c:pt>
                <c:pt idx="5">
                  <c:v>Serbia</c:v>
                </c:pt>
              </c:strCache>
            </c:strRef>
          </c:cat>
          <c:val>
            <c:numRef>
              <c:f>'Avg. domestic unit'!$G$4:$G$9</c:f>
              <c:numCache>
                <c:formatCode>#,##0.00</c:formatCode>
                <c:ptCount val="6"/>
                <c:pt idx="0">
                  <c:v>212.77712373168598</c:v>
                </c:pt>
                <c:pt idx="1">
                  <c:v>46.392567780421075</c:v>
                </c:pt>
                <c:pt idx="2">
                  <c:v>47.217702809732032</c:v>
                </c:pt>
                <c:pt idx="3">
                  <c:v>141.15103945643895</c:v>
                </c:pt>
                <c:pt idx="4">
                  <c:v>208.69247394518285</c:v>
                </c:pt>
                <c:pt idx="5">
                  <c:v>180.10808645235412</c:v>
                </c:pt>
              </c:numCache>
            </c:numRef>
          </c:val>
          <c:extLst>
            <c:ext xmlns:c16="http://schemas.microsoft.com/office/drawing/2014/chart" uri="{C3380CC4-5D6E-409C-BE32-E72D297353CC}">
              <c16:uniqueId val="{00000001-2B50-4EA4-B793-005DF37C8942}"/>
            </c:ext>
          </c:extLst>
        </c:ser>
        <c:ser>
          <c:idx val="6"/>
          <c:order val="6"/>
          <c:tx>
            <c:strRef>
              <c:f>'Avg. domestic unit'!$H$3</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unit'!$A$4:$A$9</c:f>
              <c:strCache>
                <c:ptCount val="6"/>
                <c:pt idx="0">
                  <c:v>Albania</c:v>
                </c:pt>
                <c:pt idx="1">
                  <c:v>Bosnia</c:v>
                </c:pt>
                <c:pt idx="2">
                  <c:v>Kosovo*</c:v>
                </c:pt>
                <c:pt idx="3">
                  <c:v>Montenegro</c:v>
                </c:pt>
                <c:pt idx="4">
                  <c:v>North Macedonia</c:v>
                </c:pt>
                <c:pt idx="5">
                  <c:v>Serbia</c:v>
                </c:pt>
              </c:strCache>
            </c:strRef>
          </c:cat>
          <c:val>
            <c:numRef>
              <c:f>'Avg. domestic unit'!$H$4:$H$9</c:f>
              <c:numCache>
                <c:formatCode>#,##0.00</c:formatCode>
                <c:ptCount val="6"/>
                <c:pt idx="0">
                  <c:v>216.08348042758197</c:v>
                </c:pt>
                <c:pt idx="1">
                  <c:v>53.604746055123648</c:v>
                </c:pt>
                <c:pt idx="2">
                  <c:v>58.76679361374763</c:v>
                </c:pt>
                <c:pt idx="3">
                  <c:v>163.58770345321929</c:v>
                </c:pt>
                <c:pt idx="4">
                  <c:v>244.18860609003514</c:v>
                </c:pt>
                <c:pt idx="5">
                  <c:v>209.09555555118288</c:v>
                </c:pt>
              </c:numCache>
            </c:numRef>
          </c:val>
          <c:extLst>
            <c:ext xmlns:c16="http://schemas.microsoft.com/office/drawing/2014/chart" uri="{C3380CC4-5D6E-409C-BE32-E72D297353CC}">
              <c16:uniqueId val="{00000000-8739-4718-808A-2CFD8E0FB6F3}"/>
            </c:ext>
          </c:extLst>
        </c:ser>
        <c:ser>
          <c:idx val="7"/>
          <c:order val="7"/>
          <c:tx>
            <c:strRef>
              <c:f>'Avg. domestic unit'!$I$3</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unit'!$A$4:$A$9</c:f>
              <c:strCache>
                <c:ptCount val="6"/>
                <c:pt idx="0">
                  <c:v>Albania</c:v>
                </c:pt>
                <c:pt idx="1">
                  <c:v>Bosnia</c:v>
                </c:pt>
                <c:pt idx="2">
                  <c:v>Kosovo*</c:v>
                </c:pt>
                <c:pt idx="3">
                  <c:v>Montenegro</c:v>
                </c:pt>
                <c:pt idx="4">
                  <c:v>North Macedonia</c:v>
                </c:pt>
                <c:pt idx="5">
                  <c:v>Serbia</c:v>
                </c:pt>
              </c:strCache>
            </c:strRef>
          </c:cat>
          <c:val>
            <c:numRef>
              <c:f>'Avg. domestic unit'!$I$4:$I$9</c:f>
              <c:numCache>
                <c:formatCode>#,##0.00</c:formatCode>
                <c:ptCount val="6"/>
                <c:pt idx="0">
                  <c:v>204.58587633920615</c:v>
                </c:pt>
                <c:pt idx="1">
                  <c:v>54.909203492952564</c:v>
                </c:pt>
                <c:pt idx="2">
                  <c:v>71.710556931812093</c:v>
                </c:pt>
                <c:pt idx="3">
                  <c:v>162.15246790316917</c:v>
                </c:pt>
                <c:pt idx="4">
                  <c:v>222.29321005689016</c:v>
                </c:pt>
                <c:pt idx="5">
                  <c:v>195.24583714270094</c:v>
                </c:pt>
              </c:numCache>
            </c:numRef>
          </c:val>
          <c:extLst>
            <c:ext xmlns:c16="http://schemas.microsoft.com/office/drawing/2014/chart" uri="{C3380CC4-5D6E-409C-BE32-E72D297353CC}">
              <c16:uniqueId val="{00000001-8739-4718-808A-2CFD8E0FB6F3}"/>
            </c:ext>
          </c:extLst>
        </c:ser>
        <c:ser>
          <c:idx val="8"/>
          <c:order val="8"/>
          <c:tx>
            <c:strRef>
              <c:f>'Avg. domestic unit'!$J$3</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unit'!$A$4:$A$9</c:f>
              <c:strCache>
                <c:ptCount val="6"/>
                <c:pt idx="0">
                  <c:v>Albania</c:v>
                </c:pt>
                <c:pt idx="1">
                  <c:v>Bosnia</c:v>
                </c:pt>
                <c:pt idx="2">
                  <c:v>Kosovo*</c:v>
                </c:pt>
                <c:pt idx="3">
                  <c:v>Montenegro</c:v>
                </c:pt>
                <c:pt idx="4">
                  <c:v>North Macedonia</c:v>
                </c:pt>
                <c:pt idx="5">
                  <c:v>Serbia</c:v>
                </c:pt>
              </c:strCache>
            </c:strRef>
          </c:cat>
          <c:val>
            <c:numRef>
              <c:f>'Avg. domestic unit'!$J$4:$J$9</c:f>
              <c:numCache>
                <c:formatCode>#,##0.00</c:formatCode>
                <c:ptCount val="6"/>
                <c:pt idx="0">
                  <c:v>215.84749267104769</c:v>
                </c:pt>
                <c:pt idx="1">
                  <c:v>57.139516735849249</c:v>
                </c:pt>
                <c:pt idx="2">
                  <c:v>58.133097278061058</c:v>
                </c:pt>
                <c:pt idx="3">
                  <c:v>172.92407927177192</c:v>
                </c:pt>
                <c:pt idx="4">
                  <c:v>263.64323265254103</c:v>
                </c:pt>
                <c:pt idx="5">
                  <c:v>210.05440161332231</c:v>
                </c:pt>
              </c:numCache>
            </c:numRef>
          </c:val>
          <c:extLst>
            <c:ext xmlns:c16="http://schemas.microsoft.com/office/drawing/2014/chart" uri="{C3380CC4-5D6E-409C-BE32-E72D297353CC}">
              <c16:uniqueId val="{00000000-07F2-4B75-B60A-C10809424249}"/>
            </c:ext>
          </c:extLst>
        </c:ser>
        <c:ser>
          <c:idx val="9"/>
          <c:order val="9"/>
          <c:tx>
            <c:strRef>
              <c:f>'Avg. domestic unit'!$K$3</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unit'!$A$4:$A$9</c:f>
              <c:strCache>
                <c:ptCount val="6"/>
                <c:pt idx="0">
                  <c:v>Albania</c:v>
                </c:pt>
                <c:pt idx="1">
                  <c:v>Bosnia</c:v>
                </c:pt>
                <c:pt idx="2">
                  <c:v>Kosovo*</c:v>
                </c:pt>
                <c:pt idx="3">
                  <c:v>Montenegro</c:v>
                </c:pt>
                <c:pt idx="4">
                  <c:v>North Macedonia</c:v>
                </c:pt>
                <c:pt idx="5">
                  <c:v>Serbia</c:v>
                </c:pt>
              </c:strCache>
            </c:strRef>
          </c:cat>
          <c:val>
            <c:numRef>
              <c:f>'Avg. domestic unit'!$K$4:$K$9</c:f>
              <c:numCache>
                <c:formatCode>#,##0.00</c:formatCode>
                <c:ptCount val="6"/>
                <c:pt idx="0">
                  <c:v>213.56956257458322</c:v>
                </c:pt>
                <c:pt idx="1">
                  <c:v>54.720461420360017</c:v>
                </c:pt>
                <c:pt idx="2">
                  <c:v>50.179811812250456</c:v>
                </c:pt>
                <c:pt idx="3">
                  <c:v>164.22408023013216</c:v>
                </c:pt>
                <c:pt idx="4">
                  <c:v>232.732688415849</c:v>
                </c:pt>
                <c:pt idx="5">
                  <c:v>195.08858860952614</c:v>
                </c:pt>
              </c:numCache>
            </c:numRef>
          </c:val>
          <c:extLst>
            <c:ext xmlns:c16="http://schemas.microsoft.com/office/drawing/2014/chart" uri="{C3380CC4-5D6E-409C-BE32-E72D297353CC}">
              <c16:uniqueId val="{00000001-07F2-4B75-B60A-C10809424249}"/>
            </c:ext>
          </c:extLst>
        </c:ser>
        <c:ser>
          <c:idx val="10"/>
          <c:order val="10"/>
          <c:tx>
            <c:strRef>
              <c:f>'Avg. domestic unit'!$L$3</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unit'!$A$4:$A$9</c:f>
              <c:strCache>
                <c:ptCount val="6"/>
                <c:pt idx="0">
                  <c:v>Albania</c:v>
                </c:pt>
                <c:pt idx="1">
                  <c:v>Bosnia</c:v>
                </c:pt>
                <c:pt idx="2">
                  <c:v>Kosovo*</c:v>
                </c:pt>
                <c:pt idx="3">
                  <c:v>Montenegro</c:v>
                </c:pt>
                <c:pt idx="4">
                  <c:v>North Macedonia</c:v>
                </c:pt>
                <c:pt idx="5">
                  <c:v>Serbia</c:v>
                </c:pt>
              </c:strCache>
            </c:strRef>
          </c:cat>
          <c:val>
            <c:numRef>
              <c:f>'Avg. domestic unit'!$L$4:$L$9</c:f>
              <c:numCache>
                <c:formatCode>#,##0.00</c:formatCode>
                <c:ptCount val="6"/>
                <c:pt idx="0">
                  <c:v>218.55517941244463</c:v>
                </c:pt>
                <c:pt idx="1">
                  <c:v>58.118308839426817</c:v>
                </c:pt>
                <c:pt idx="2">
                  <c:v>60.367934947072037</c:v>
                </c:pt>
                <c:pt idx="3">
                  <c:v>164.44716908260321</c:v>
                </c:pt>
                <c:pt idx="4">
                  <c:v>238.99293962013738</c:v>
                </c:pt>
                <c:pt idx="5">
                  <c:v>195.66490216877105</c:v>
                </c:pt>
              </c:numCache>
            </c:numRef>
          </c:val>
          <c:extLst>
            <c:ext xmlns:c16="http://schemas.microsoft.com/office/drawing/2014/chart" uri="{C3380CC4-5D6E-409C-BE32-E72D297353CC}">
              <c16:uniqueId val="{00000000-4C69-4528-8F8B-180FBAD1F82F}"/>
            </c:ext>
          </c:extLst>
        </c:ser>
        <c:ser>
          <c:idx val="11"/>
          <c:order val="11"/>
          <c:tx>
            <c:strRef>
              <c:f>'Avg. domestic unit'!$M$3</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unit'!$A$4:$A$9</c:f>
              <c:strCache>
                <c:ptCount val="6"/>
                <c:pt idx="0">
                  <c:v>Albania</c:v>
                </c:pt>
                <c:pt idx="1">
                  <c:v>Bosnia</c:v>
                </c:pt>
                <c:pt idx="2">
                  <c:v>Kosovo*</c:v>
                </c:pt>
                <c:pt idx="3">
                  <c:v>Montenegro</c:v>
                </c:pt>
                <c:pt idx="4">
                  <c:v>North Macedonia</c:v>
                </c:pt>
                <c:pt idx="5">
                  <c:v>Serbia</c:v>
                </c:pt>
              </c:strCache>
            </c:strRef>
          </c:cat>
          <c:val>
            <c:numRef>
              <c:f>'Avg. domestic unit'!$M$4:$M$9</c:f>
              <c:numCache>
                <c:formatCode>#,##0.00</c:formatCode>
                <c:ptCount val="6"/>
                <c:pt idx="0">
                  <c:v>207.54006561164499</c:v>
                </c:pt>
                <c:pt idx="1">
                  <c:v>52.29892589853867</c:v>
                </c:pt>
                <c:pt idx="2">
                  <c:v>66.878251904046763</c:v>
                </c:pt>
                <c:pt idx="3">
                  <c:v>143.40356229978522</c:v>
                </c:pt>
                <c:pt idx="4">
                  <c:v>207.65547443150663</c:v>
                </c:pt>
                <c:pt idx="5">
                  <c:v>182.88079660054544</c:v>
                </c:pt>
              </c:numCache>
            </c:numRef>
          </c:val>
          <c:extLst>
            <c:ext xmlns:c16="http://schemas.microsoft.com/office/drawing/2014/chart" uri="{C3380CC4-5D6E-409C-BE32-E72D297353CC}">
              <c16:uniqueId val="{00000001-4C69-4528-8F8B-180FBAD1F82F}"/>
            </c:ext>
          </c:extLst>
        </c:ser>
        <c:ser>
          <c:idx val="12"/>
          <c:order val="12"/>
          <c:tx>
            <c:strRef>
              <c:f>'Avg. domestic unit'!$N$3</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unit'!$A$4:$A$9</c:f>
              <c:strCache>
                <c:ptCount val="6"/>
                <c:pt idx="0">
                  <c:v>Albania</c:v>
                </c:pt>
                <c:pt idx="1">
                  <c:v>Bosnia</c:v>
                </c:pt>
                <c:pt idx="2">
                  <c:v>Kosovo*</c:v>
                </c:pt>
                <c:pt idx="3">
                  <c:v>Montenegro</c:v>
                </c:pt>
                <c:pt idx="4">
                  <c:v>North Macedonia</c:v>
                </c:pt>
                <c:pt idx="5">
                  <c:v>Serbia</c:v>
                </c:pt>
              </c:strCache>
            </c:strRef>
          </c:cat>
          <c:val>
            <c:numRef>
              <c:f>'Avg. domestic unit'!$N$4:$N$9</c:f>
              <c:numCache>
                <c:formatCode>#,##0.00</c:formatCode>
                <c:ptCount val="6"/>
                <c:pt idx="0">
                  <c:v>198.8133616046315</c:v>
                </c:pt>
                <c:pt idx="1">
                  <c:v>53.597855899322845</c:v>
                </c:pt>
                <c:pt idx="2">
                  <c:v>67.34993997930026</c:v>
                </c:pt>
                <c:pt idx="3">
                  <c:v>166.61511175004435</c:v>
                </c:pt>
                <c:pt idx="4">
                  <c:v>225.07329056936922</c:v>
                </c:pt>
                <c:pt idx="5">
                  <c:v>214.02588392963116</c:v>
                </c:pt>
              </c:numCache>
            </c:numRef>
          </c:val>
          <c:extLst>
            <c:ext xmlns:c16="http://schemas.microsoft.com/office/drawing/2014/chart" uri="{C3380CC4-5D6E-409C-BE32-E72D297353CC}">
              <c16:uniqueId val="{00000000-7C2F-4C2D-B3D7-E6F3427B8A32}"/>
            </c:ext>
          </c:extLst>
        </c:ser>
        <c:ser>
          <c:idx val="13"/>
          <c:order val="13"/>
          <c:tx>
            <c:strRef>
              <c:f>'Avg. domestic unit'!$O$3</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unit'!$A$4:$A$9</c:f>
              <c:strCache>
                <c:ptCount val="6"/>
                <c:pt idx="0">
                  <c:v>Albania</c:v>
                </c:pt>
                <c:pt idx="1">
                  <c:v>Bosnia</c:v>
                </c:pt>
                <c:pt idx="2">
                  <c:v>Kosovo*</c:v>
                </c:pt>
                <c:pt idx="3">
                  <c:v>Montenegro</c:v>
                </c:pt>
                <c:pt idx="4">
                  <c:v>North Macedonia</c:v>
                </c:pt>
                <c:pt idx="5">
                  <c:v>Serbia</c:v>
                </c:pt>
              </c:strCache>
            </c:strRef>
          </c:cat>
          <c:val>
            <c:numRef>
              <c:f>'Avg. domestic unit'!$O$4:$O$9</c:f>
              <c:numCache>
                <c:formatCode>#,##0.00</c:formatCode>
                <c:ptCount val="6"/>
                <c:pt idx="0">
                  <c:v>192.67705779069414</c:v>
                </c:pt>
                <c:pt idx="1">
                  <c:v>52.436133608313895</c:v>
                </c:pt>
                <c:pt idx="2">
                  <c:v>71.940388726830818</c:v>
                </c:pt>
                <c:pt idx="3">
                  <c:v>156.41148447823596</c:v>
                </c:pt>
                <c:pt idx="4">
                  <c:v>217.91601138423678</c:v>
                </c:pt>
                <c:pt idx="5">
                  <c:v>205.11143759138568</c:v>
                </c:pt>
              </c:numCache>
            </c:numRef>
          </c:val>
          <c:extLst>
            <c:ext xmlns:c16="http://schemas.microsoft.com/office/drawing/2014/chart" uri="{C3380CC4-5D6E-409C-BE32-E72D297353CC}">
              <c16:uniqueId val="{00000001-7C2F-4C2D-B3D7-E6F3427B8A32}"/>
            </c:ext>
          </c:extLst>
        </c:ser>
        <c:ser>
          <c:idx val="14"/>
          <c:order val="14"/>
          <c:tx>
            <c:strRef>
              <c:f>'Avg. domestic unit'!$P$3</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unit'!$A$4:$A$9</c:f>
              <c:strCache>
                <c:ptCount val="6"/>
                <c:pt idx="0">
                  <c:v>Albania</c:v>
                </c:pt>
                <c:pt idx="1">
                  <c:v>Bosnia</c:v>
                </c:pt>
                <c:pt idx="2">
                  <c:v>Kosovo*</c:v>
                </c:pt>
                <c:pt idx="3">
                  <c:v>Montenegro</c:v>
                </c:pt>
                <c:pt idx="4">
                  <c:v>North Macedonia</c:v>
                </c:pt>
                <c:pt idx="5">
                  <c:v>Serbia</c:v>
                </c:pt>
              </c:strCache>
            </c:strRef>
          </c:cat>
          <c:val>
            <c:numRef>
              <c:f>'Avg. domestic unit'!$P$4:$P$9</c:f>
              <c:numCache>
                <c:formatCode>#,##0.00</c:formatCode>
                <c:ptCount val="6"/>
                <c:pt idx="0">
                  <c:v>197.33332614477118</c:v>
                </c:pt>
                <c:pt idx="1">
                  <c:v>56.240723349050427</c:v>
                </c:pt>
                <c:pt idx="2">
                  <c:v>57.205502764384846</c:v>
                </c:pt>
                <c:pt idx="3">
                  <c:v>154.80144718279334</c:v>
                </c:pt>
                <c:pt idx="4">
                  <c:v>213.28461365224598</c:v>
                </c:pt>
                <c:pt idx="5">
                  <c:v>202.4502718580554</c:v>
                </c:pt>
              </c:numCache>
            </c:numRef>
          </c:val>
          <c:extLst>
            <c:ext xmlns:c16="http://schemas.microsoft.com/office/drawing/2014/chart" uri="{C3380CC4-5D6E-409C-BE32-E72D297353CC}">
              <c16:uniqueId val="{00000000-E1DF-4CC0-8F78-354A1DDF92A3}"/>
            </c:ext>
          </c:extLst>
        </c:ser>
        <c:ser>
          <c:idx val="15"/>
          <c:order val="15"/>
          <c:tx>
            <c:strRef>
              <c:f>'Avg. domestic unit'!$Q$3</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unit'!$A$4:$A$9</c:f>
              <c:strCache>
                <c:ptCount val="6"/>
                <c:pt idx="0">
                  <c:v>Albania</c:v>
                </c:pt>
                <c:pt idx="1">
                  <c:v>Bosnia</c:v>
                </c:pt>
                <c:pt idx="2">
                  <c:v>Kosovo*</c:v>
                </c:pt>
                <c:pt idx="3">
                  <c:v>Montenegro</c:v>
                </c:pt>
                <c:pt idx="4">
                  <c:v>North Macedonia</c:v>
                </c:pt>
                <c:pt idx="5">
                  <c:v>Serbia</c:v>
                </c:pt>
              </c:strCache>
            </c:strRef>
          </c:cat>
          <c:val>
            <c:numRef>
              <c:f>'Avg. domestic unit'!$Q$4:$Q$9</c:f>
              <c:numCache>
                <c:formatCode>#,##0.00</c:formatCode>
                <c:ptCount val="6"/>
                <c:pt idx="0">
                  <c:v>178.14319420305523</c:v>
                </c:pt>
                <c:pt idx="1">
                  <c:v>51.697705658116256</c:v>
                </c:pt>
                <c:pt idx="2">
                  <c:v>55.373523850603924</c:v>
                </c:pt>
                <c:pt idx="3">
                  <c:v>133.78270106672136</c:v>
                </c:pt>
                <c:pt idx="4">
                  <c:v>196.36182694805288</c:v>
                </c:pt>
                <c:pt idx="5">
                  <c:v>192.86723952081988</c:v>
                </c:pt>
              </c:numCache>
            </c:numRef>
          </c:val>
          <c:extLst>
            <c:ext xmlns:c16="http://schemas.microsoft.com/office/drawing/2014/chart" uri="{C3380CC4-5D6E-409C-BE32-E72D297353CC}">
              <c16:uniqueId val="{00000001-E1DF-4CC0-8F78-354A1DDF92A3}"/>
            </c:ext>
          </c:extLst>
        </c:ser>
        <c:dLbls>
          <c:dLblPos val="outEnd"/>
          <c:showLegendKey val="0"/>
          <c:showVal val="1"/>
          <c:showCatName val="0"/>
          <c:showSerName val="0"/>
          <c:showPercent val="0"/>
          <c:showBubbleSize val="0"/>
        </c:dLbls>
        <c:gapWidth val="219"/>
        <c:overlap val="-27"/>
        <c:axId val="788412632"/>
        <c:axId val="788407712"/>
      </c:barChart>
      <c:catAx>
        <c:axId val="788412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407712"/>
        <c:crosses val="autoZero"/>
        <c:auto val="1"/>
        <c:lblAlgn val="ctr"/>
        <c:lblOffset val="100"/>
        <c:noMultiLvlLbl val="0"/>
      </c:catAx>
      <c:valAx>
        <c:axId val="7884077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412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30 Retail roaming revenues per GB - WB alternative</a:t>
            </a:r>
            <a:r>
              <a:rPr lang="de-DE" baseline="0"/>
              <a:t> </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RS revenue'!$B$213</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8-66DE-49EF-AF73-B2C1879777E9}"/>
                </c:ext>
              </c:extLst>
            </c:dLbl>
            <c:dLbl>
              <c:idx val="4"/>
              <c:delete val="1"/>
              <c:extLst>
                <c:ext xmlns:c15="http://schemas.microsoft.com/office/drawing/2012/chart" uri="{CE6537A1-D6FC-4f65-9D91-7224C49458BB}"/>
                <c:ext xmlns:c16="http://schemas.microsoft.com/office/drawing/2014/chart" uri="{C3380CC4-5D6E-409C-BE32-E72D297353CC}">
                  <c16:uniqueId val="{00000000-66DE-49EF-AF73-B2C1879777E9}"/>
                </c:ext>
              </c:extLst>
            </c:dLbl>
            <c:dLbl>
              <c:idx val="5"/>
              <c:delete val="1"/>
              <c:extLst>
                <c:ext xmlns:c15="http://schemas.microsoft.com/office/drawing/2012/chart" uri="{CE6537A1-D6FC-4f65-9D91-7224C49458BB}"/>
                <c:ext xmlns:c16="http://schemas.microsoft.com/office/drawing/2014/chart" uri="{C3380CC4-5D6E-409C-BE32-E72D297353CC}">
                  <c16:uniqueId val="{00000001-66DE-49EF-AF73-B2C1879777E9}"/>
                </c:ext>
              </c:extLst>
            </c:dLbl>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revenue'!$A$214:$A$219</c:f>
              <c:strCache>
                <c:ptCount val="6"/>
                <c:pt idx="0">
                  <c:v>Albania</c:v>
                </c:pt>
                <c:pt idx="1">
                  <c:v>Bosnia</c:v>
                </c:pt>
                <c:pt idx="2">
                  <c:v>Kosovo*</c:v>
                </c:pt>
                <c:pt idx="3">
                  <c:v>Montenegro</c:v>
                </c:pt>
                <c:pt idx="4">
                  <c:v>North Macedonia</c:v>
                </c:pt>
                <c:pt idx="5">
                  <c:v>Serbia</c:v>
                </c:pt>
              </c:strCache>
            </c:strRef>
          </c:cat>
          <c:val>
            <c:numRef>
              <c:f>'Avg. RS revenue'!$B$214:$B$219</c:f>
              <c:numCache>
                <c:formatCode>#,##0.00</c:formatCode>
                <c:ptCount val="6"/>
                <c:pt idx="0">
                  <c:v>36.28314262570639</c:v>
                </c:pt>
                <c:pt idx="1">
                  <c:v>0</c:v>
                </c:pt>
                <c:pt idx="2">
                  <c:v>5.4658236758300491</c:v>
                </c:pt>
                <c:pt idx="3">
                  <c:v>0.71732600992886408</c:v>
                </c:pt>
                <c:pt idx="4">
                  <c:v>0</c:v>
                </c:pt>
                <c:pt idx="5">
                  <c:v>0</c:v>
                </c:pt>
              </c:numCache>
            </c:numRef>
          </c:val>
          <c:extLst>
            <c:ext xmlns:c16="http://schemas.microsoft.com/office/drawing/2014/chart" uri="{C3380CC4-5D6E-409C-BE32-E72D297353CC}">
              <c16:uniqueId val="{00000000-05D1-4AB9-BECC-76EADE843F50}"/>
            </c:ext>
          </c:extLst>
        </c:ser>
        <c:ser>
          <c:idx val="1"/>
          <c:order val="1"/>
          <c:tx>
            <c:strRef>
              <c:f>'Avg. RS revenue'!$C$213</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6B85-4269-999C-5551B5AF21C2}"/>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revenue'!$A$214:$A$219</c:f>
              <c:strCache>
                <c:ptCount val="6"/>
                <c:pt idx="0">
                  <c:v>Albania</c:v>
                </c:pt>
                <c:pt idx="1">
                  <c:v>Bosnia</c:v>
                </c:pt>
                <c:pt idx="2">
                  <c:v>Kosovo*</c:v>
                </c:pt>
                <c:pt idx="3">
                  <c:v>Montenegro</c:v>
                </c:pt>
                <c:pt idx="4">
                  <c:v>North Macedonia</c:v>
                </c:pt>
                <c:pt idx="5">
                  <c:v>Serbia</c:v>
                </c:pt>
              </c:strCache>
            </c:strRef>
          </c:cat>
          <c:val>
            <c:numRef>
              <c:f>'Avg. RS revenue'!$C$214:$C$219</c:f>
              <c:numCache>
                <c:formatCode>#,##0.00</c:formatCode>
                <c:ptCount val="6"/>
                <c:pt idx="0">
                  <c:v>29.060968615945903</c:v>
                </c:pt>
                <c:pt idx="1">
                  <c:v>0</c:v>
                </c:pt>
                <c:pt idx="2">
                  <c:v>4.358493692810784</c:v>
                </c:pt>
                <c:pt idx="3">
                  <c:v>0.78265742014573536</c:v>
                </c:pt>
                <c:pt idx="4">
                  <c:v>70.947348582304485</c:v>
                </c:pt>
                <c:pt idx="5">
                  <c:v>33.153505863061412</c:v>
                </c:pt>
              </c:numCache>
            </c:numRef>
          </c:val>
          <c:extLst>
            <c:ext xmlns:c16="http://schemas.microsoft.com/office/drawing/2014/chart" uri="{C3380CC4-5D6E-409C-BE32-E72D297353CC}">
              <c16:uniqueId val="{00000001-05D1-4AB9-BECC-76EADE843F50}"/>
            </c:ext>
          </c:extLst>
        </c:ser>
        <c:ser>
          <c:idx val="2"/>
          <c:order val="2"/>
          <c:tx>
            <c:strRef>
              <c:f>'Avg. RS revenue'!$D$213</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revenue'!$A$214:$A$219</c:f>
              <c:strCache>
                <c:ptCount val="6"/>
                <c:pt idx="0">
                  <c:v>Albania</c:v>
                </c:pt>
                <c:pt idx="1">
                  <c:v>Bosnia</c:v>
                </c:pt>
                <c:pt idx="2">
                  <c:v>Kosovo*</c:v>
                </c:pt>
                <c:pt idx="3">
                  <c:v>Montenegro</c:v>
                </c:pt>
                <c:pt idx="4">
                  <c:v>North Macedonia</c:v>
                </c:pt>
                <c:pt idx="5">
                  <c:v>Serbia</c:v>
                </c:pt>
              </c:strCache>
            </c:strRef>
          </c:cat>
          <c:val>
            <c:numRef>
              <c:f>'Avg. RS revenue'!$D$214:$D$219</c:f>
              <c:numCache>
                <c:formatCode>#,##0.00</c:formatCode>
                <c:ptCount val="6"/>
                <c:pt idx="0">
                  <c:v>14.965282479857272</c:v>
                </c:pt>
                <c:pt idx="1">
                  <c:v>174.3872706274862</c:v>
                </c:pt>
                <c:pt idx="2">
                  <c:v>7.5608265808668227</c:v>
                </c:pt>
                <c:pt idx="3">
                  <c:v>0.72856337407553018</c:v>
                </c:pt>
                <c:pt idx="4">
                  <c:v>67.010968440043484</c:v>
                </c:pt>
                <c:pt idx="5">
                  <c:v>36.204701701585655</c:v>
                </c:pt>
              </c:numCache>
            </c:numRef>
          </c:val>
          <c:extLst>
            <c:ext xmlns:c16="http://schemas.microsoft.com/office/drawing/2014/chart" uri="{C3380CC4-5D6E-409C-BE32-E72D297353CC}">
              <c16:uniqueId val="{00000002-05D1-4AB9-BECC-76EADE843F50}"/>
            </c:ext>
          </c:extLst>
        </c:ser>
        <c:ser>
          <c:idx val="3"/>
          <c:order val="3"/>
          <c:tx>
            <c:strRef>
              <c:f>'Avg. RS revenue'!$E$213</c:f>
              <c:strCache>
                <c:ptCount val="1"/>
                <c:pt idx="0">
                  <c:v>Q3 2019</c:v>
                </c:pt>
              </c:strCache>
            </c:strRef>
          </c:tx>
          <c:spPr>
            <a:solidFill>
              <a:schemeClr val="accent4"/>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5-66DE-49EF-AF73-B2C1879777E9}"/>
                </c:ext>
              </c:extLst>
            </c:dLbl>
            <c:dLbl>
              <c:idx val="5"/>
              <c:delete val="1"/>
              <c:extLst>
                <c:ext xmlns:c15="http://schemas.microsoft.com/office/drawing/2012/chart" uri="{CE6537A1-D6FC-4f65-9D91-7224C49458BB}"/>
                <c:ext xmlns:c16="http://schemas.microsoft.com/office/drawing/2014/chart" uri="{C3380CC4-5D6E-409C-BE32-E72D297353CC}">
                  <c16:uniqueId val="{00000002-66DE-49EF-AF73-B2C1879777E9}"/>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revenue'!$A$214:$A$219</c:f>
              <c:strCache>
                <c:ptCount val="6"/>
                <c:pt idx="0">
                  <c:v>Albania</c:v>
                </c:pt>
                <c:pt idx="1">
                  <c:v>Bosnia</c:v>
                </c:pt>
                <c:pt idx="2">
                  <c:v>Kosovo*</c:v>
                </c:pt>
                <c:pt idx="3">
                  <c:v>Montenegro</c:v>
                </c:pt>
                <c:pt idx="4">
                  <c:v>North Macedonia</c:v>
                </c:pt>
                <c:pt idx="5">
                  <c:v>Serbia</c:v>
                </c:pt>
              </c:strCache>
            </c:strRef>
          </c:cat>
          <c:val>
            <c:numRef>
              <c:f>'Avg. RS revenue'!$E$214:$E$219</c:f>
              <c:numCache>
                <c:formatCode>#,##0.00</c:formatCode>
                <c:ptCount val="6"/>
                <c:pt idx="0">
                  <c:v>8.5446581160311688</c:v>
                </c:pt>
                <c:pt idx="1">
                  <c:v>95.004102470598966</c:v>
                </c:pt>
                <c:pt idx="2">
                  <c:v>0</c:v>
                </c:pt>
                <c:pt idx="3">
                  <c:v>10.429668438388944</c:v>
                </c:pt>
                <c:pt idx="4">
                  <c:v>2.9780329294783336</c:v>
                </c:pt>
                <c:pt idx="5">
                  <c:v>0</c:v>
                </c:pt>
              </c:numCache>
            </c:numRef>
          </c:val>
          <c:extLst>
            <c:ext xmlns:c16="http://schemas.microsoft.com/office/drawing/2014/chart" uri="{C3380CC4-5D6E-409C-BE32-E72D297353CC}">
              <c16:uniqueId val="{00000003-05D1-4AB9-BECC-76EADE843F50}"/>
            </c:ext>
          </c:extLst>
        </c:ser>
        <c:ser>
          <c:idx val="4"/>
          <c:order val="4"/>
          <c:tx>
            <c:strRef>
              <c:f>'Avg. RS revenue'!$F$213</c:f>
              <c:strCache>
                <c:ptCount val="1"/>
                <c:pt idx="0">
                  <c:v>Q4 2019</c:v>
                </c:pt>
              </c:strCache>
            </c:strRef>
          </c:tx>
          <c:spPr>
            <a:solidFill>
              <a:schemeClr val="accent5"/>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7-66DE-49EF-AF73-B2C1879777E9}"/>
                </c:ext>
              </c:extLst>
            </c:dLbl>
            <c:dLbl>
              <c:idx val="5"/>
              <c:delete val="1"/>
              <c:extLst>
                <c:ext xmlns:c15="http://schemas.microsoft.com/office/drawing/2012/chart" uri="{CE6537A1-D6FC-4f65-9D91-7224C49458BB}"/>
                <c:ext xmlns:c16="http://schemas.microsoft.com/office/drawing/2014/chart" uri="{C3380CC4-5D6E-409C-BE32-E72D297353CC}">
                  <c16:uniqueId val="{00000004-66DE-49EF-AF73-B2C1879777E9}"/>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revenue'!$A$214:$A$219</c:f>
              <c:strCache>
                <c:ptCount val="6"/>
                <c:pt idx="0">
                  <c:v>Albania</c:v>
                </c:pt>
                <c:pt idx="1">
                  <c:v>Bosnia</c:v>
                </c:pt>
                <c:pt idx="2">
                  <c:v>Kosovo*</c:v>
                </c:pt>
                <c:pt idx="3">
                  <c:v>Montenegro</c:v>
                </c:pt>
                <c:pt idx="4">
                  <c:v>North Macedonia</c:v>
                </c:pt>
                <c:pt idx="5">
                  <c:v>Serbia</c:v>
                </c:pt>
              </c:strCache>
            </c:strRef>
          </c:cat>
          <c:val>
            <c:numRef>
              <c:f>'Avg. RS revenue'!$F$214:$F$219</c:f>
              <c:numCache>
                <c:formatCode>#,##0.00</c:formatCode>
                <c:ptCount val="6"/>
                <c:pt idx="0">
                  <c:v>15.091439644983099</c:v>
                </c:pt>
                <c:pt idx="1">
                  <c:v>148.6352357320099</c:v>
                </c:pt>
                <c:pt idx="2">
                  <c:v>0</c:v>
                </c:pt>
                <c:pt idx="3">
                  <c:v>23.67589232977809</c:v>
                </c:pt>
                <c:pt idx="4">
                  <c:v>2.3174321912970637</c:v>
                </c:pt>
                <c:pt idx="5">
                  <c:v>0</c:v>
                </c:pt>
              </c:numCache>
            </c:numRef>
          </c:val>
          <c:extLst>
            <c:ext xmlns:c16="http://schemas.microsoft.com/office/drawing/2014/chart" uri="{C3380CC4-5D6E-409C-BE32-E72D297353CC}">
              <c16:uniqueId val="{00000004-05D1-4AB9-BECC-76EADE843F50}"/>
            </c:ext>
          </c:extLst>
        </c:ser>
        <c:ser>
          <c:idx val="5"/>
          <c:order val="5"/>
          <c:tx>
            <c:strRef>
              <c:f>'Avg. RS revenue'!$G$213</c:f>
              <c:strCache>
                <c:ptCount val="1"/>
                <c:pt idx="0">
                  <c:v>Q1 2020</c:v>
                </c:pt>
              </c:strCache>
            </c:strRef>
          </c:tx>
          <c:spPr>
            <a:solidFill>
              <a:schemeClr val="accent6"/>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6-66DE-49EF-AF73-B2C1879777E9}"/>
                </c:ext>
              </c:extLst>
            </c:dLbl>
            <c:dLbl>
              <c:idx val="5"/>
              <c:delete val="1"/>
              <c:extLst>
                <c:ext xmlns:c15="http://schemas.microsoft.com/office/drawing/2012/chart" uri="{CE6537A1-D6FC-4f65-9D91-7224C49458BB}"/>
                <c:ext xmlns:c16="http://schemas.microsoft.com/office/drawing/2014/chart" uri="{C3380CC4-5D6E-409C-BE32-E72D297353CC}">
                  <c16:uniqueId val="{00000003-66DE-49EF-AF73-B2C1879777E9}"/>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revenue'!$A$214:$A$219</c:f>
              <c:strCache>
                <c:ptCount val="6"/>
                <c:pt idx="0">
                  <c:v>Albania</c:v>
                </c:pt>
                <c:pt idx="1">
                  <c:v>Bosnia</c:v>
                </c:pt>
                <c:pt idx="2">
                  <c:v>Kosovo*</c:v>
                </c:pt>
                <c:pt idx="3">
                  <c:v>Montenegro</c:v>
                </c:pt>
                <c:pt idx="4">
                  <c:v>North Macedonia</c:v>
                </c:pt>
                <c:pt idx="5">
                  <c:v>Serbia</c:v>
                </c:pt>
              </c:strCache>
            </c:strRef>
          </c:cat>
          <c:val>
            <c:numRef>
              <c:f>'Avg. RS revenue'!$G$214:$G$219</c:f>
              <c:numCache>
                <c:formatCode>#,##0.00</c:formatCode>
                <c:ptCount val="6"/>
                <c:pt idx="0">
                  <c:v>6.0834827755228496</c:v>
                </c:pt>
                <c:pt idx="1">
                  <c:v>143.85245901639345</c:v>
                </c:pt>
                <c:pt idx="2">
                  <c:v>0</c:v>
                </c:pt>
                <c:pt idx="3">
                  <c:v>31.720549200183257</c:v>
                </c:pt>
                <c:pt idx="4">
                  <c:v>13.395343189520121</c:v>
                </c:pt>
                <c:pt idx="5">
                  <c:v>0</c:v>
                </c:pt>
              </c:numCache>
            </c:numRef>
          </c:val>
          <c:extLst>
            <c:ext xmlns:c16="http://schemas.microsoft.com/office/drawing/2014/chart" uri="{C3380CC4-5D6E-409C-BE32-E72D297353CC}">
              <c16:uniqueId val="{00000005-05D1-4AB9-BECC-76EADE843F50}"/>
            </c:ext>
          </c:extLst>
        </c:ser>
        <c:ser>
          <c:idx val="6"/>
          <c:order val="6"/>
          <c:tx>
            <c:strRef>
              <c:f>'Avg. RS revenue'!$H$213</c:f>
              <c:strCache>
                <c:ptCount val="1"/>
                <c:pt idx="0">
                  <c:v>Q2 2020</c:v>
                </c:pt>
              </c:strCache>
            </c:strRef>
          </c:tx>
          <c:spPr>
            <a:solidFill>
              <a:schemeClr val="accent1">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29F3-4952-A2FB-9DF99EA7FAA6}"/>
                </c:ext>
              </c:extLst>
            </c:dLbl>
            <c:dLbl>
              <c:idx val="5"/>
              <c:delete val="1"/>
              <c:extLst>
                <c:ext xmlns:c15="http://schemas.microsoft.com/office/drawing/2012/chart" uri="{CE6537A1-D6FC-4f65-9D91-7224C49458BB}"/>
                <c:ext xmlns:c16="http://schemas.microsoft.com/office/drawing/2014/chart" uri="{C3380CC4-5D6E-409C-BE32-E72D297353CC}">
                  <c16:uniqueId val="{00000003-29F3-4952-A2FB-9DF99EA7FAA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revenue'!$A$214:$A$219</c:f>
              <c:strCache>
                <c:ptCount val="6"/>
                <c:pt idx="0">
                  <c:v>Albania</c:v>
                </c:pt>
                <c:pt idx="1">
                  <c:v>Bosnia</c:v>
                </c:pt>
                <c:pt idx="2">
                  <c:v>Kosovo*</c:v>
                </c:pt>
                <c:pt idx="3">
                  <c:v>Montenegro</c:v>
                </c:pt>
                <c:pt idx="4">
                  <c:v>North Macedonia</c:v>
                </c:pt>
                <c:pt idx="5">
                  <c:v>Serbia</c:v>
                </c:pt>
              </c:strCache>
            </c:strRef>
          </c:cat>
          <c:val>
            <c:numRef>
              <c:f>'Avg. RS revenue'!$H$214:$H$219</c:f>
              <c:numCache>
                <c:formatCode>#,##0.00</c:formatCode>
                <c:ptCount val="6"/>
                <c:pt idx="0">
                  <c:v>3.2414865618492463</c:v>
                </c:pt>
                <c:pt idx="1">
                  <c:v>81.95</c:v>
                </c:pt>
                <c:pt idx="2">
                  <c:v>0</c:v>
                </c:pt>
                <c:pt idx="3">
                  <c:v>40.313160396279812</c:v>
                </c:pt>
                <c:pt idx="4">
                  <c:v>16.761092245951787</c:v>
                </c:pt>
                <c:pt idx="5">
                  <c:v>0</c:v>
                </c:pt>
              </c:numCache>
            </c:numRef>
          </c:val>
          <c:extLst>
            <c:ext xmlns:c16="http://schemas.microsoft.com/office/drawing/2014/chart" uri="{C3380CC4-5D6E-409C-BE32-E72D297353CC}">
              <c16:uniqueId val="{00000000-3CF8-4010-B225-A3C115FABA1D}"/>
            </c:ext>
          </c:extLst>
        </c:ser>
        <c:ser>
          <c:idx val="7"/>
          <c:order val="7"/>
          <c:tx>
            <c:strRef>
              <c:f>'Avg. RS revenue'!$I$213</c:f>
              <c:strCache>
                <c:ptCount val="1"/>
                <c:pt idx="0">
                  <c:v>Q3 2020</c:v>
                </c:pt>
              </c:strCache>
            </c:strRef>
          </c:tx>
          <c:spPr>
            <a:solidFill>
              <a:schemeClr val="accent2">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2-29F3-4952-A2FB-9DF99EA7FAA6}"/>
                </c:ext>
              </c:extLst>
            </c:dLbl>
            <c:dLbl>
              <c:idx val="5"/>
              <c:delete val="1"/>
              <c:extLst>
                <c:ext xmlns:c15="http://schemas.microsoft.com/office/drawing/2012/chart" uri="{CE6537A1-D6FC-4f65-9D91-7224C49458BB}"/>
                <c:ext xmlns:c16="http://schemas.microsoft.com/office/drawing/2014/chart" uri="{C3380CC4-5D6E-409C-BE32-E72D297353CC}">
                  <c16:uniqueId val="{00000001-29F3-4952-A2FB-9DF99EA7FAA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revenue'!$A$214:$A$219</c:f>
              <c:strCache>
                <c:ptCount val="6"/>
                <c:pt idx="0">
                  <c:v>Albania</c:v>
                </c:pt>
                <c:pt idx="1">
                  <c:v>Bosnia</c:v>
                </c:pt>
                <c:pt idx="2">
                  <c:v>Kosovo*</c:v>
                </c:pt>
                <c:pt idx="3">
                  <c:v>Montenegro</c:v>
                </c:pt>
                <c:pt idx="4">
                  <c:v>North Macedonia</c:v>
                </c:pt>
                <c:pt idx="5">
                  <c:v>Serbia</c:v>
                </c:pt>
              </c:strCache>
            </c:strRef>
          </c:cat>
          <c:val>
            <c:numRef>
              <c:f>'Avg. RS revenue'!$I$214:$I$219</c:f>
              <c:numCache>
                <c:formatCode>#,##0.00</c:formatCode>
                <c:ptCount val="6"/>
                <c:pt idx="0">
                  <c:v>4.6955737786174074</c:v>
                </c:pt>
                <c:pt idx="1">
                  <c:v>41.7</c:v>
                </c:pt>
                <c:pt idx="2">
                  <c:v>0</c:v>
                </c:pt>
                <c:pt idx="3">
                  <c:v>34.906541624196876</c:v>
                </c:pt>
                <c:pt idx="4">
                  <c:v>10.96148635257811</c:v>
                </c:pt>
                <c:pt idx="5">
                  <c:v>0</c:v>
                </c:pt>
              </c:numCache>
            </c:numRef>
          </c:val>
          <c:extLst>
            <c:ext xmlns:c16="http://schemas.microsoft.com/office/drawing/2014/chart" uri="{C3380CC4-5D6E-409C-BE32-E72D297353CC}">
              <c16:uniqueId val="{00000001-3CF8-4010-B225-A3C115FABA1D}"/>
            </c:ext>
          </c:extLst>
        </c:ser>
        <c:ser>
          <c:idx val="8"/>
          <c:order val="8"/>
          <c:tx>
            <c:strRef>
              <c:f>'Avg. RS revenue'!$J$213</c:f>
              <c:strCache>
                <c:ptCount val="1"/>
                <c:pt idx="0">
                  <c:v>Q4 2020</c:v>
                </c:pt>
              </c:strCache>
            </c:strRef>
          </c:tx>
          <c:spPr>
            <a:solidFill>
              <a:schemeClr val="accent3">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1-3001-439D-8C1E-3D344F6E9E4C}"/>
                </c:ext>
              </c:extLst>
            </c:dLbl>
            <c:dLbl>
              <c:idx val="5"/>
              <c:delete val="1"/>
              <c:extLst>
                <c:ext xmlns:c15="http://schemas.microsoft.com/office/drawing/2012/chart" uri="{CE6537A1-D6FC-4f65-9D91-7224C49458BB}"/>
                <c:ext xmlns:c16="http://schemas.microsoft.com/office/drawing/2014/chart" uri="{C3380CC4-5D6E-409C-BE32-E72D297353CC}">
                  <c16:uniqueId val="{00000003-3001-439D-8C1E-3D344F6E9E4C}"/>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revenue'!$A$214:$A$219</c:f>
              <c:strCache>
                <c:ptCount val="6"/>
                <c:pt idx="0">
                  <c:v>Albania</c:v>
                </c:pt>
                <c:pt idx="1">
                  <c:v>Bosnia</c:v>
                </c:pt>
                <c:pt idx="2">
                  <c:v>Kosovo*</c:v>
                </c:pt>
                <c:pt idx="3">
                  <c:v>Montenegro</c:v>
                </c:pt>
                <c:pt idx="4">
                  <c:v>North Macedonia</c:v>
                </c:pt>
                <c:pt idx="5">
                  <c:v>Serbia</c:v>
                </c:pt>
              </c:strCache>
            </c:strRef>
          </c:cat>
          <c:val>
            <c:numRef>
              <c:f>'Avg. RS revenue'!$J$214:$J$219</c:f>
              <c:numCache>
                <c:formatCode>0.00</c:formatCode>
                <c:ptCount val="6"/>
                <c:pt idx="0">
                  <c:v>3.8158364122872608</c:v>
                </c:pt>
                <c:pt idx="1">
                  <c:v>41.152975635734258</c:v>
                </c:pt>
                <c:pt idx="2">
                  <c:v>0</c:v>
                </c:pt>
                <c:pt idx="3">
                  <c:v>34.558456751711041</c:v>
                </c:pt>
                <c:pt idx="4">
                  <c:v>10.073773556629577</c:v>
                </c:pt>
                <c:pt idx="5">
                  <c:v>0</c:v>
                </c:pt>
              </c:numCache>
            </c:numRef>
          </c:val>
          <c:extLst>
            <c:ext xmlns:c16="http://schemas.microsoft.com/office/drawing/2014/chart" uri="{C3380CC4-5D6E-409C-BE32-E72D297353CC}">
              <c16:uniqueId val="{00000000-A98F-47D4-9F5D-536F9328E3A5}"/>
            </c:ext>
          </c:extLst>
        </c:ser>
        <c:ser>
          <c:idx val="9"/>
          <c:order val="9"/>
          <c:tx>
            <c:strRef>
              <c:f>'Avg. RS revenue'!$K$213</c:f>
              <c:strCache>
                <c:ptCount val="1"/>
                <c:pt idx="0">
                  <c:v>Q1 2021</c:v>
                </c:pt>
              </c:strCache>
            </c:strRef>
          </c:tx>
          <c:spPr>
            <a:solidFill>
              <a:schemeClr val="accent4">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3001-439D-8C1E-3D344F6E9E4C}"/>
                </c:ext>
              </c:extLst>
            </c:dLbl>
            <c:dLbl>
              <c:idx val="5"/>
              <c:delete val="1"/>
              <c:extLst>
                <c:ext xmlns:c15="http://schemas.microsoft.com/office/drawing/2012/chart" uri="{CE6537A1-D6FC-4f65-9D91-7224C49458BB}"/>
                <c:ext xmlns:c16="http://schemas.microsoft.com/office/drawing/2014/chart" uri="{C3380CC4-5D6E-409C-BE32-E72D297353CC}">
                  <c16:uniqueId val="{00000002-3001-439D-8C1E-3D344F6E9E4C}"/>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revenue'!$A$214:$A$219</c:f>
              <c:strCache>
                <c:ptCount val="6"/>
                <c:pt idx="0">
                  <c:v>Albania</c:v>
                </c:pt>
                <c:pt idx="1">
                  <c:v>Bosnia</c:v>
                </c:pt>
                <c:pt idx="2">
                  <c:v>Kosovo*</c:v>
                </c:pt>
                <c:pt idx="3">
                  <c:v>Montenegro</c:v>
                </c:pt>
                <c:pt idx="4">
                  <c:v>North Macedonia</c:v>
                </c:pt>
                <c:pt idx="5">
                  <c:v>Serbia</c:v>
                </c:pt>
              </c:strCache>
            </c:strRef>
          </c:cat>
          <c:val>
            <c:numRef>
              <c:f>'Avg. RS revenue'!$K$214:$K$219</c:f>
              <c:numCache>
                <c:formatCode>0.00</c:formatCode>
                <c:ptCount val="6"/>
                <c:pt idx="0">
                  <c:v>5.8360555024650491</c:v>
                </c:pt>
                <c:pt idx="1">
                  <c:v>35.808897876643073</c:v>
                </c:pt>
                <c:pt idx="2">
                  <c:v>0</c:v>
                </c:pt>
                <c:pt idx="3">
                  <c:v>41.320761453494192</c:v>
                </c:pt>
                <c:pt idx="4">
                  <c:v>17.281725339381918</c:v>
                </c:pt>
                <c:pt idx="5">
                  <c:v>0</c:v>
                </c:pt>
              </c:numCache>
            </c:numRef>
          </c:val>
          <c:extLst>
            <c:ext xmlns:c16="http://schemas.microsoft.com/office/drawing/2014/chart" uri="{C3380CC4-5D6E-409C-BE32-E72D297353CC}">
              <c16:uniqueId val="{00000001-A98F-47D4-9F5D-536F9328E3A5}"/>
            </c:ext>
          </c:extLst>
        </c:ser>
        <c:ser>
          <c:idx val="10"/>
          <c:order val="10"/>
          <c:tx>
            <c:strRef>
              <c:f>'Avg. RS revenue'!$L$213</c:f>
              <c:strCache>
                <c:ptCount val="1"/>
                <c:pt idx="0">
                  <c:v>Q2 2021</c:v>
                </c:pt>
              </c:strCache>
            </c:strRef>
          </c:tx>
          <c:spPr>
            <a:solidFill>
              <a:schemeClr val="accent5">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1-4B50-4585-A9AF-0F553A8EA105}"/>
                </c:ext>
              </c:extLst>
            </c:dLbl>
            <c:dLbl>
              <c:idx val="5"/>
              <c:delete val="1"/>
              <c:extLst>
                <c:ext xmlns:c15="http://schemas.microsoft.com/office/drawing/2012/chart" uri="{CE6537A1-D6FC-4f65-9D91-7224C49458BB}"/>
                <c:ext xmlns:c16="http://schemas.microsoft.com/office/drawing/2014/chart" uri="{C3380CC4-5D6E-409C-BE32-E72D297353CC}">
                  <c16:uniqueId val="{00000003-C269-4E81-B0DA-145F4AA2950D}"/>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revenue'!$A$214:$A$219</c:f>
              <c:strCache>
                <c:ptCount val="6"/>
                <c:pt idx="0">
                  <c:v>Albania</c:v>
                </c:pt>
                <c:pt idx="1">
                  <c:v>Bosnia</c:v>
                </c:pt>
                <c:pt idx="2">
                  <c:v>Kosovo*</c:v>
                </c:pt>
                <c:pt idx="3">
                  <c:v>Montenegro</c:v>
                </c:pt>
                <c:pt idx="4">
                  <c:v>North Macedonia</c:v>
                </c:pt>
                <c:pt idx="5">
                  <c:v>Serbia</c:v>
                </c:pt>
              </c:strCache>
            </c:strRef>
          </c:cat>
          <c:val>
            <c:numRef>
              <c:f>'Avg. RS revenue'!$L$214:$L$219</c:f>
              <c:numCache>
                <c:formatCode>0.00</c:formatCode>
                <c:ptCount val="6"/>
                <c:pt idx="0">
                  <c:v>0.23671148152023247</c:v>
                </c:pt>
                <c:pt idx="1">
                  <c:v>23.918843283582088</c:v>
                </c:pt>
                <c:pt idx="2">
                  <c:v>0</c:v>
                </c:pt>
                <c:pt idx="3">
                  <c:v>55.45508935325261</c:v>
                </c:pt>
                <c:pt idx="4">
                  <c:v>9.7732543176100766</c:v>
                </c:pt>
                <c:pt idx="5">
                  <c:v>0</c:v>
                </c:pt>
              </c:numCache>
            </c:numRef>
          </c:val>
          <c:extLst>
            <c:ext xmlns:c16="http://schemas.microsoft.com/office/drawing/2014/chart" uri="{C3380CC4-5D6E-409C-BE32-E72D297353CC}">
              <c16:uniqueId val="{00000000-E6EB-4ABB-B426-84DB316C512B}"/>
            </c:ext>
          </c:extLst>
        </c:ser>
        <c:ser>
          <c:idx val="11"/>
          <c:order val="11"/>
          <c:tx>
            <c:strRef>
              <c:f>'Avg. RS revenue'!$M$213</c:f>
              <c:strCache>
                <c:ptCount val="1"/>
                <c:pt idx="0">
                  <c:v>Q3 2021</c:v>
                </c:pt>
              </c:strCache>
            </c:strRef>
          </c:tx>
          <c:spPr>
            <a:solidFill>
              <a:schemeClr val="accent6">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4B50-4585-A9AF-0F553A8EA105}"/>
                </c:ext>
              </c:extLst>
            </c:dLbl>
            <c:dLbl>
              <c:idx val="5"/>
              <c:delete val="1"/>
              <c:extLst>
                <c:ext xmlns:c15="http://schemas.microsoft.com/office/drawing/2012/chart" uri="{CE6537A1-D6FC-4f65-9D91-7224C49458BB}"/>
                <c:ext xmlns:c16="http://schemas.microsoft.com/office/drawing/2014/chart" uri="{C3380CC4-5D6E-409C-BE32-E72D297353CC}">
                  <c16:uniqueId val="{00000002-C269-4E81-B0DA-145F4AA2950D}"/>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revenue'!$A$214:$A$219</c:f>
              <c:strCache>
                <c:ptCount val="6"/>
                <c:pt idx="0">
                  <c:v>Albania</c:v>
                </c:pt>
                <c:pt idx="1">
                  <c:v>Bosnia</c:v>
                </c:pt>
                <c:pt idx="2">
                  <c:v>Kosovo*</c:v>
                </c:pt>
                <c:pt idx="3">
                  <c:v>Montenegro</c:v>
                </c:pt>
                <c:pt idx="4">
                  <c:v>North Macedonia</c:v>
                </c:pt>
                <c:pt idx="5">
                  <c:v>Serbia</c:v>
                </c:pt>
              </c:strCache>
            </c:strRef>
          </c:cat>
          <c:val>
            <c:numRef>
              <c:f>'Avg. RS revenue'!$M$214:$M$219</c:f>
              <c:numCache>
                <c:formatCode>0.00</c:formatCode>
                <c:ptCount val="6"/>
                <c:pt idx="0">
                  <c:v>0.36653544632368468</c:v>
                </c:pt>
                <c:pt idx="1">
                  <c:v>4.6503305420890264</c:v>
                </c:pt>
                <c:pt idx="2">
                  <c:v>0</c:v>
                </c:pt>
                <c:pt idx="3">
                  <c:v>0.39076789229569381</c:v>
                </c:pt>
                <c:pt idx="4">
                  <c:v>8.9919766773371018E-2</c:v>
                </c:pt>
                <c:pt idx="5">
                  <c:v>0</c:v>
                </c:pt>
              </c:numCache>
            </c:numRef>
          </c:val>
          <c:extLst>
            <c:ext xmlns:c16="http://schemas.microsoft.com/office/drawing/2014/chart" uri="{C3380CC4-5D6E-409C-BE32-E72D297353CC}">
              <c16:uniqueId val="{00000001-E6EB-4ABB-B426-84DB316C512B}"/>
            </c:ext>
          </c:extLst>
        </c:ser>
        <c:ser>
          <c:idx val="12"/>
          <c:order val="12"/>
          <c:tx>
            <c:strRef>
              <c:f>'Avg. RS revenue'!$N$213</c:f>
              <c:strCache>
                <c:ptCount val="1"/>
                <c:pt idx="0">
                  <c:v>Q4 2021</c:v>
                </c:pt>
              </c:strCache>
            </c:strRef>
          </c:tx>
          <c:spPr>
            <a:solidFill>
              <a:schemeClr val="accent1">
                <a:lumMod val="80000"/>
                <a:lumOff val="2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5-C269-4E81-B0DA-145F4AA2950D}"/>
                </c:ext>
              </c:extLst>
            </c:dLbl>
            <c:dLbl>
              <c:idx val="5"/>
              <c:delete val="1"/>
              <c:extLst>
                <c:ext xmlns:c15="http://schemas.microsoft.com/office/drawing/2012/chart" uri="{CE6537A1-D6FC-4f65-9D91-7224C49458BB}"/>
                <c:ext xmlns:c16="http://schemas.microsoft.com/office/drawing/2014/chart" uri="{C3380CC4-5D6E-409C-BE32-E72D297353CC}">
                  <c16:uniqueId val="{00000001-C269-4E81-B0DA-145F4AA2950D}"/>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revenue'!$A$214:$A$219</c:f>
              <c:strCache>
                <c:ptCount val="6"/>
                <c:pt idx="0">
                  <c:v>Albania</c:v>
                </c:pt>
                <c:pt idx="1">
                  <c:v>Bosnia</c:v>
                </c:pt>
                <c:pt idx="2">
                  <c:v>Kosovo*</c:v>
                </c:pt>
                <c:pt idx="3">
                  <c:v>Montenegro</c:v>
                </c:pt>
                <c:pt idx="4">
                  <c:v>North Macedonia</c:v>
                </c:pt>
                <c:pt idx="5">
                  <c:v>Serbia</c:v>
                </c:pt>
              </c:strCache>
            </c:strRef>
          </c:cat>
          <c:val>
            <c:numRef>
              <c:f>'Avg. RS revenue'!$N$214:$N$219</c:f>
              <c:numCache>
                <c:formatCode>0.00</c:formatCode>
                <c:ptCount val="6"/>
                <c:pt idx="0">
                  <c:v>0.36626227614095896</c:v>
                </c:pt>
                <c:pt idx="1">
                  <c:v>53.730743907010797</c:v>
                </c:pt>
                <c:pt idx="2">
                  <c:v>0</c:v>
                </c:pt>
                <c:pt idx="3">
                  <c:v>0.40223422219022203</c:v>
                </c:pt>
                <c:pt idx="4">
                  <c:v>6.574708317123204E-2</c:v>
                </c:pt>
                <c:pt idx="5">
                  <c:v>0</c:v>
                </c:pt>
              </c:numCache>
            </c:numRef>
          </c:val>
          <c:extLst>
            <c:ext xmlns:c16="http://schemas.microsoft.com/office/drawing/2014/chart" uri="{C3380CC4-5D6E-409C-BE32-E72D297353CC}">
              <c16:uniqueId val="{00000000-1C71-4F28-A45A-036B45F978D9}"/>
            </c:ext>
          </c:extLst>
        </c:ser>
        <c:ser>
          <c:idx val="13"/>
          <c:order val="13"/>
          <c:tx>
            <c:strRef>
              <c:f>'Avg. RS revenue'!$O$213</c:f>
              <c:strCache>
                <c:ptCount val="1"/>
                <c:pt idx="0">
                  <c:v>Q1 2022</c:v>
                </c:pt>
              </c:strCache>
            </c:strRef>
          </c:tx>
          <c:spPr>
            <a:solidFill>
              <a:schemeClr val="accent2">
                <a:lumMod val="80000"/>
                <a:lumOff val="2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4-C269-4E81-B0DA-145F4AA2950D}"/>
                </c:ext>
              </c:extLst>
            </c:dLbl>
            <c:dLbl>
              <c:idx val="5"/>
              <c:delete val="1"/>
              <c:extLst>
                <c:ext xmlns:c15="http://schemas.microsoft.com/office/drawing/2012/chart" uri="{CE6537A1-D6FC-4f65-9D91-7224C49458BB}"/>
                <c:ext xmlns:c16="http://schemas.microsoft.com/office/drawing/2014/chart" uri="{C3380CC4-5D6E-409C-BE32-E72D297353CC}">
                  <c16:uniqueId val="{00000000-C269-4E81-B0DA-145F4AA2950D}"/>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revenue'!$A$214:$A$219</c:f>
              <c:strCache>
                <c:ptCount val="6"/>
                <c:pt idx="0">
                  <c:v>Albania</c:v>
                </c:pt>
                <c:pt idx="1">
                  <c:v>Bosnia</c:v>
                </c:pt>
                <c:pt idx="2">
                  <c:v>Kosovo*</c:v>
                </c:pt>
                <c:pt idx="3">
                  <c:v>Montenegro</c:v>
                </c:pt>
                <c:pt idx="4">
                  <c:v>North Macedonia</c:v>
                </c:pt>
                <c:pt idx="5">
                  <c:v>Serbia</c:v>
                </c:pt>
              </c:strCache>
            </c:strRef>
          </c:cat>
          <c:val>
            <c:numRef>
              <c:f>'Avg. RS revenue'!$O$214:$O$219</c:f>
              <c:numCache>
                <c:formatCode>0.00</c:formatCode>
                <c:ptCount val="6"/>
                <c:pt idx="0">
                  <c:v>0.27941586829132176</c:v>
                </c:pt>
                <c:pt idx="1">
                  <c:v>45.334415377110957</c:v>
                </c:pt>
                <c:pt idx="2">
                  <c:v>0</c:v>
                </c:pt>
                <c:pt idx="3">
                  <c:v>0.28512341489773635</c:v>
                </c:pt>
                <c:pt idx="4">
                  <c:v>5.0965243520069446E-2</c:v>
                </c:pt>
                <c:pt idx="5">
                  <c:v>0</c:v>
                </c:pt>
              </c:numCache>
            </c:numRef>
          </c:val>
          <c:extLst>
            <c:ext xmlns:c16="http://schemas.microsoft.com/office/drawing/2014/chart" uri="{C3380CC4-5D6E-409C-BE32-E72D297353CC}">
              <c16:uniqueId val="{00000001-1C71-4F28-A45A-036B45F978D9}"/>
            </c:ext>
          </c:extLst>
        </c:ser>
        <c:ser>
          <c:idx val="14"/>
          <c:order val="14"/>
          <c:tx>
            <c:strRef>
              <c:f>'Avg. RS revenue'!$P$213</c:f>
              <c:strCache>
                <c:ptCount val="1"/>
                <c:pt idx="0">
                  <c:v>Q2 2022</c:v>
                </c:pt>
              </c:strCache>
            </c:strRef>
          </c:tx>
          <c:spPr>
            <a:solidFill>
              <a:schemeClr val="accent3">
                <a:lumMod val="80000"/>
                <a:lumOff val="2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3-C44A-47FA-AABB-D160C975D6C5}"/>
                </c:ext>
              </c:extLst>
            </c:dLbl>
            <c:dLbl>
              <c:idx val="5"/>
              <c:delete val="1"/>
              <c:extLst>
                <c:ext xmlns:c15="http://schemas.microsoft.com/office/drawing/2012/chart" uri="{CE6537A1-D6FC-4f65-9D91-7224C49458BB}"/>
                <c:ext xmlns:c16="http://schemas.microsoft.com/office/drawing/2014/chart" uri="{C3380CC4-5D6E-409C-BE32-E72D297353CC}">
                  <c16:uniqueId val="{00000001-C44A-47FA-AABB-D160C975D6C5}"/>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revenue'!$A$214:$A$219</c:f>
              <c:strCache>
                <c:ptCount val="6"/>
                <c:pt idx="0">
                  <c:v>Albania</c:v>
                </c:pt>
                <c:pt idx="1">
                  <c:v>Bosnia</c:v>
                </c:pt>
                <c:pt idx="2">
                  <c:v>Kosovo*</c:v>
                </c:pt>
                <c:pt idx="3">
                  <c:v>Montenegro</c:v>
                </c:pt>
                <c:pt idx="4">
                  <c:v>North Macedonia</c:v>
                </c:pt>
                <c:pt idx="5">
                  <c:v>Serbia</c:v>
                </c:pt>
              </c:strCache>
            </c:strRef>
          </c:cat>
          <c:val>
            <c:numRef>
              <c:f>'Avg. RS revenue'!$P$214:$P$219</c:f>
              <c:numCache>
                <c:formatCode>0.00</c:formatCode>
                <c:ptCount val="6"/>
                <c:pt idx="0">
                  <c:v>0.27817847378883409</c:v>
                </c:pt>
                <c:pt idx="1">
                  <c:v>23.905834600651271</c:v>
                </c:pt>
                <c:pt idx="2">
                  <c:v>0</c:v>
                </c:pt>
                <c:pt idx="3">
                  <c:v>0.33469881101949173</c:v>
                </c:pt>
                <c:pt idx="4">
                  <c:v>6.941713712203787E-2</c:v>
                </c:pt>
                <c:pt idx="5">
                  <c:v>0</c:v>
                </c:pt>
              </c:numCache>
            </c:numRef>
          </c:val>
          <c:extLst>
            <c:ext xmlns:c16="http://schemas.microsoft.com/office/drawing/2014/chart" uri="{C3380CC4-5D6E-409C-BE32-E72D297353CC}">
              <c16:uniqueId val="{00000000-577D-480E-9038-86D98F507DD5}"/>
            </c:ext>
          </c:extLst>
        </c:ser>
        <c:ser>
          <c:idx val="15"/>
          <c:order val="15"/>
          <c:tx>
            <c:strRef>
              <c:f>'Avg. RS revenue'!$Q$213</c:f>
              <c:strCache>
                <c:ptCount val="1"/>
                <c:pt idx="0">
                  <c:v>Q3 2022</c:v>
                </c:pt>
              </c:strCache>
            </c:strRef>
          </c:tx>
          <c:spPr>
            <a:solidFill>
              <a:schemeClr val="accent4">
                <a:lumMod val="80000"/>
                <a:lumOff val="2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2-C44A-47FA-AABB-D160C975D6C5}"/>
                </c:ext>
              </c:extLst>
            </c:dLbl>
            <c:dLbl>
              <c:idx val="5"/>
              <c:delete val="1"/>
              <c:extLst>
                <c:ext xmlns:c15="http://schemas.microsoft.com/office/drawing/2012/chart" uri="{CE6537A1-D6FC-4f65-9D91-7224C49458BB}"/>
                <c:ext xmlns:c16="http://schemas.microsoft.com/office/drawing/2014/chart" uri="{C3380CC4-5D6E-409C-BE32-E72D297353CC}">
                  <c16:uniqueId val="{00000000-C44A-47FA-AABB-D160C975D6C5}"/>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revenue'!$A$214:$A$219</c:f>
              <c:strCache>
                <c:ptCount val="6"/>
                <c:pt idx="0">
                  <c:v>Albania</c:v>
                </c:pt>
                <c:pt idx="1">
                  <c:v>Bosnia</c:v>
                </c:pt>
                <c:pt idx="2">
                  <c:v>Kosovo*</c:v>
                </c:pt>
                <c:pt idx="3">
                  <c:v>Montenegro</c:v>
                </c:pt>
                <c:pt idx="4">
                  <c:v>North Macedonia</c:v>
                </c:pt>
                <c:pt idx="5">
                  <c:v>Serbia</c:v>
                </c:pt>
              </c:strCache>
            </c:strRef>
          </c:cat>
          <c:val>
            <c:numRef>
              <c:f>'Avg. RS revenue'!$Q$214:$Q$219</c:f>
              <c:numCache>
                <c:formatCode>0.00</c:formatCode>
                <c:ptCount val="6"/>
                <c:pt idx="0">
                  <c:v>0.33766726027320387</c:v>
                </c:pt>
                <c:pt idx="1">
                  <c:v>11.682774438754965</c:v>
                </c:pt>
                <c:pt idx="2">
                  <c:v>0</c:v>
                </c:pt>
                <c:pt idx="3">
                  <c:v>8.6867743714937468E-2</c:v>
                </c:pt>
                <c:pt idx="4">
                  <c:v>0.34016556672702802</c:v>
                </c:pt>
                <c:pt idx="5">
                  <c:v>0</c:v>
                </c:pt>
              </c:numCache>
            </c:numRef>
          </c:val>
          <c:extLst>
            <c:ext xmlns:c16="http://schemas.microsoft.com/office/drawing/2014/chart" uri="{C3380CC4-5D6E-409C-BE32-E72D297353CC}">
              <c16:uniqueId val="{00000001-577D-480E-9038-86D98F507DD5}"/>
            </c:ext>
          </c:extLst>
        </c:ser>
        <c:dLbls>
          <c:dLblPos val="outEnd"/>
          <c:showLegendKey val="0"/>
          <c:showVal val="1"/>
          <c:showCatName val="0"/>
          <c:showSerName val="0"/>
          <c:showPercent val="0"/>
          <c:showBubbleSize val="0"/>
        </c:dLbls>
        <c:gapWidth val="219"/>
        <c:overlap val="-27"/>
        <c:axId val="739463120"/>
        <c:axId val="739468696"/>
      </c:barChart>
      <c:catAx>
        <c:axId val="739463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9468696"/>
        <c:crosses val="autoZero"/>
        <c:auto val="1"/>
        <c:lblAlgn val="ctr"/>
        <c:lblOffset val="100"/>
        <c:noMultiLvlLbl val="0"/>
      </c:catAx>
      <c:valAx>
        <c:axId val="739468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9463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de-DE"/>
              <a:t>Fg. 32 Retail revenues per GB - EEA</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RS revenue'!$B$222</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3157-4015-BE55-BB3BBFF4B1F0}"/>
                </c:ext>
              </c:extLst>
            </c:dLbl>
            <c:dLbl>
              <c:idx val="4"/>
              <c:delete val="1"/>
              <c:extLst>
                <c:ext xmlns:c15="http://schemas.microsoft.com/office/drawing/2012/chart" uri="{CE6537A1-D6FC-4f65-9D91-7224C49458BB}"/>
                <c:ext xmlns:c16="http://schemas.microsoft.com/office/drawing/2014/chart" uri="{C3380CC4-5D6E-409C-BE32-E72D297353CC}">
                  <c16:uniqueId val="{00000000-D0F6-428A-AB86-B2B7A6EBAAB9}"/>
                </c:ext>
              </c:extLst>
            </c:dLbl>
            <c:dLbl>
              <c:idx val="5"/>
              <c:delete val="1"/>
              <c:extLst>
                <c:ext xmlns:c15="http://schemas.microsoft.com/office/drawing/2012/chart" uri="{CE6537A1-D6FC-4f65-9D91-7224C49458BB}"/>
                <c:ext xmlns:c16="http://schemas.microsoft.com/office/drawing/2014/chart" uri="{C3380CC4-5D6E-409C-BE32-E72D297353CC}">
                  <c16:uniqueId val="{00000003-3157-4015-BE55-BB3BBFF4B1F0}"/>
                </c:ext>
              </c:extLst>
            </c:dLbl>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revenue'!$A$223:$A$228</c:f>
              <c:strCache>
                <c:ptCount val="6"/>
                <c:pt idx="0">
                  <c:v>Albania</c:v>
                </c:pt>
                <c:pt idx="1">
                  <c:v>Bosnia</c:v>
                </c:pt>
                <c:pt idx="2">
                  <c:v>Kosovo*</c:v>
                </c:pt>
                <c:pt idx="3">
                  <c:v>Montenegro</c:v>
                </c:pt>
                <c:pt idx="4">
                  <c:v>North Macedonia</c:v>
                </c:pt>
                <c:pt idx="5">
                  <c:v>Serbia</c:v>
                </c:pt>
              </c:strCache>
            </c:strRef>
          </c:cat>
          <c:val>
            <c:numRef>
              <c:f>'Avg. RS revenue'!$B$223:$B$228</c:f>
              <c:numCache>
                <c:formatCode>#,##0.00</c:formatCode>
                <c:ptCount val="6"/>
                <c:pt idx="0">
                  <c:v>17.17822511866531</c:v>
                </c:pt>
                <c:pt idx="1">
                  <c:v>0</c:v>
                </c:pt>
                <c:pt idx="2">
                  <c:v>6.9817364723487811</c:v>
                </c:pt>
                <c:pt idx="3">
                  <c:v>118.9471421111425</c:v>
                </c:pt>
                <c:pt idx="4">
                  <c:v>0</c:v>
                </c:pt>
                <c:pt idx="5">
                  <c:v>0</c:v>
                </c:pt>
              </c:numCache>
            </c:numRef>
          </c:val>
          <c:extLst>
            <c:ext xmlns:c16="http://schemas.microsoft.com/office/drawing/2014/chart" uri="{C3380CC4-5D6E-409C-BE32-E72D297353CC}">
              <c16:uniqueId val="{00000000-E530-42CB-9309-F1B5316F8CF9}"/>
            </c:ext>
          </c:extLst>
        </c:ser>
        <c:ser>
          <c:idx val="1"/>
          <c:order val="1"/>
          <c:tx>
            <c:strRef>
              <c:f>'Avg. RS revenue'!$C$222</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3157-4015-BE55-BB3BBFF4B1F0}"/>
                </c:ext>
              </c:extLst>
            </c:dLbl>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revenue'!$A$223:$A$228</c:f>
              <c:strCache>
                <c:ptCount val="6"/>
                <c:pt idx="0">
                  <c:v>Albania</c:v>
                </c:pt>
                <c:pt idx="1">
                  <c:v>Bosnia</c:v>
                </c:pt>
                <c:pt idx="2">
                  <c:v>Kosovo*</c:v>
                </c:pt>
                <c:pt idx="3">
                  <c:v>Montenegro</c:v>
                </c:pt>
                <c:pt idx="4">
                  <c:v>North Macedonia</c:v>
                </c:pt>
                <c:pt idx="5">
                  <c:v>Serbia</c:v>
                </c:pt>
              </c:strCache>
            </c:strRef>
          </c:cat>
          <c:val>
            <c:numRef>
              <c:f>'Avg. RS revenue'!$C$223:$C$228</c:f>
              <c:numCache>
                <c:formatCode>#,##0.00</c:formatCode>
                <c:ptCount val="6"/>
                <c:pt idx="0">
                  <c:v>16.905046701784169</c:v>
                </c:pt>
                <c:pt idx="1">
                  <c:v>0</c:v>
                </c:pt>
                <c:pt idx="2">
                  <c:v>7.0005624623355436</c:v>
                </c:pt>
                <c:pt idx="3">
                  <c:v>99.381783617990791</c:v>
                </c:pt>
                <c:pt idx="4">
                  <c:v>69.585972177284432</c:v>
                </c:pt>
                <c:pt idx="5">
                  <c:v>302.30950538143293</c:v>
                </c:pt>
              </c:numCache>
            </c:numRef>
          </c:val>
          <c:extLst>
            <c:ext xmlns:c16="http://schemas.microsoft.com/office/drawing/2014/chart" uri="{C3380CC4-5D6E-409C-BE32-E72D297353CC}">
              <c16:uniqueId val="{00000001-E530-42CB-9309-F1B5316F8CF9}"/>
            </c:ext>
          </c:extLst>
        </c:ser>
        <c:ser>
          <c:idx val="2"/>
          <c:order val="2"/>
          <c:tx>
            <c:strRef>
              <c:f>'Avg. RS revenue'!$D$222</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revenue'!$A$223:$A$228</c:f>
              <c:strCache>
                <c:ptCount val="6"/>
                <c:pt idx="0">
                  <c:v>Albania</c:v>
                </c:pt>
                <c:pt idx="1">
                  <c:v>Bosnia</c:v>
                </c:pt>
                <c:pt idx="2">
                  <c:v>Kosovo*</c:v>
                </c:pt>
                <c:pt idx="3">
                  <c:v>Montenegro</c:v>
                </c:pt>
                <c:pt idx="4">
                  <c:v>North Macedonia</c:v>
                </c:pt>
                <c:pt idx="5">
                  <c:v>Serbia</c:v>
                </c:pt>
              </c:strCache>
            </c:strRef>
          </c:cat>
          <c:val>
            <c:numRef>
              <c:f>'Avg. RS revenue'!$D$223:$D$228</c:f>
              <c:numCache>
                <c:formatCode>#,##0.00</c:formatCode>
                <c:ptCount val="6"/>
                <c:pt idx="0">
                  <c:v>11.864566476129827</c:v>
                </c:pt>
                <c:pt idx="1">
                  <c:v>600.88480926943043</c:v>
                </c:pt>
                <c:pt idx="2">
                  <c:v>26.145636619907378</c:v>
                </c:pt>
                <c:pt idx="3">
                  <c:v>95.828370570923354</c:v>
                </c:pt>
                <c:pt idx="4">
                  <c:v>63.995780648271634</c:v>
                </c:pt>
                <c:pt idx="5">
                  <c:v>143.27242265985268</c:v>
                </c:pt>
              </c:numCache>
            </c:numRef>
          </c:val>
          <c:extLst>
            <c:ext xmlns:c16="http://schemas.microsoft.com/office/drawing/2014/chart" uri="{C3380CC4-5D6E-409C-BE32-E72D297353CC}">
              <c16:uniqueId val="{00000002-E530-42CB-9309-F1B5316F8CF9}"/>
            </c:ext>
          </c:extLst>
        </c:ser>
        <c:ser>
          <c:idx val="3"/>
          <c:order val="3"/>
          <c:tx>
            <c:strRef>
              <c:f>'Avg. RS revenue'!$E$222</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revenue'!$A$223:$A$228</c:f>
              <c:strCache>
                <c:ptCount val="6"/>
                <c:pt idx="0">
                  <c:v>Albania</c:v>
                </c:pt>
                <c:pt idx="1">
                  <c:v>Bosnia</c:v>
                </c:pt>
                <c:pt idx="2">
                  <c:v>Kosovo*</c:v>
                </c:pt>
                <c:pt idx="3">
                  <c:v>Montenegro</c:v>
                </c:pt>
                <c:pt idx="4">
                  <c:v>North Macedonia</c:v>
                </c:pt>
                <c:pt idx="5">
                  <c:v>Serbia</c:v>
                </c:pt>
              </c:strCache>
            </c:strRef>
          </c:cat>
          <c:val>
            <c:numRef>
              <c:f>'Avg. RS revenue'!$E$223:$E$228</c:f>
              <c:numCache>
                <c:formatCode>#,##0.00</c:formatCode>
                <c:ptCount val="6"/>
                <c:pt idx="0">
                  <c:v>10.423600258677782</c:v>
                </c:pt>
                <c:pt idx="1">
                  <c:v>135.51503635765704</c:v>
                </c:pt>
                <c:pt idx="2">
                  <c:v>14.770677033226118</c:v>
                </c:pt>
                <c:pt idx="3">
                  <c:v>163.04475645914061</c:v>
                </c:pt>
                <c:pt idx="4">
                  <c:v>21.483902106850675</c:v>
                </c:pt>
                <c:pt idx="5">
                  <c:v>87.602647373045016</c:v>
                </c:pt>
              </c:numCache>
            </c:numRef>
          </c:val>
          <c:extLst>
            <c:ext xmlns:c16="http://schemas.microsoft.com/office/drawing/2014/chart" uri="{C3380CC4-5D6E-409C-BE32-E72D297353CC}">
              <c16:uniqueId val="{00000003-E530-42CB-9309-F1B5316F8CF9}"/>
            </c:ext>
          </c:extLst>
        </c:ser>
        <c:ser>
          <c:idx val="4"/>
          <c:order val="4"/>
          <c:tx>
            <c:strRef>
              <c:f>'Avg. RS revenue'!$F$222</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revenue'!$A$223:$A$228</c:f>
              <c:strCache>
                <c:ptCount val="6"/>
                <c:pt idx="0">
                  <c:v>Albania</c:v>
                </c:pt>
                <c:pt idx="1">
                  <c:v>Bosnia</c:v>
                </c:pt>
                <c:pt idx="2">
                  <c:v>Kosovo*</c:v>
                </c:pt>
                <c:pt idx="3">
                  <c:v>Montenegro</c:v>
                </c:pt>
                <c:pt idx="4">
                  <c:v>North Macedonia</c:v>
                </c:pt>
                <c:pt idx="5">
                  <c:v>Serbia</c:v>
                </c:pt>
              </c:strCache>
            </c:strRef>
          </c:cat>
          <c:val>
            <c:numRef>
              <c:f>'Avg. RS revenue'!$F$223:$F$228</c:f>
              <c:numCache>
                <c:formatCode>#,##0.00</c:formatCode>
                <c:ptCount val="6"/>
                <c:pt idx="0">
                  <c:v>13.55298960988859</c:v>
                </c:pt>
                <c:pt idx="1">
                  <c:v>103.51987673343605</c:v>
                </c:pt>
                <c:pt idx="2">
                  <c:v>19.719690166980495</c:v>
                </c:pt>
                <c:pt idx="3">
                  <c:v>116.27602652075139</c:v>
                </c:pt>
                <c:pt idx="4">
                  <c:v>22.845438040847956</c:v>
                </c:pt>
                <c:pt idx="5">
                  <c:v>112.65384828038265</c:v>
                </c:pt>
              </c:numCache>
            </c:numRef>
          </c:val>
          <c:extLst>
            <c:ext xmlns:c16="http://schemas.microsoft.com/office/drawing/2014/chart" uri="{C3380CC4-5D6E-409C-BE32-E72D297353CC}">
              <c16:uniqueId val="{00000000-A929-40FB-9A9B-9954C0C3DD1F}"/>
            </c:ext>
          </c:extLst>
        </c:ser>
        <c:ser>
          <c:idx val="5"/>
          <c:order val="5"/>
          <c:tx>
            <c:strRef>
              <c:f>'Avg. RS revenue'!$G$222</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revenue'!$A$223:$A$228</c:f>
              <c:strCache>
                <c:ptCount val="6"/>
                <c:pt idx="0">
                  <c:v>Albania</c:v>
                </c:pt>
                <c:pt idx="1">
                  <c:v>Bosnia</c:v>
                </c:pt>
                <c:pt idx="2">
                  <c:v>Kosovo*</c:v>
                </c:pt>
                <c:pt idx="3">
                  <c:v>Montenegro</c:v>
                </c:pt>
                <c:pt idx="4">
                  <c:v>North Macedonia</c:v>
                </c:pt>
                <c:pt idx="5">
                  <c:v>Serbia</c:v>
                </c:pt>
              </c:strCache>
            </c:strRef>
          </c:cat>
          <c:val>
            <c:numRef>
              <c:f>'Avg. RS revenue'!$G$223:$G$228</c:f>
              <c:numCache>
                <c:formatCode>#,##0.00</c:formatCode>
                <c:ptCount val="6"/>
                <c:pt idx="0">
                  <c:v>11.782932403461308</c:v>
                </c:pt>
                <c:pt idx="1">
                  <c:v>104.23247863247863</c:v>
                </c:pt>
                <c:pt idx="2">
                  <c:v>19.707490439952927</c:v>
                </c:pt>
                <c:pt idx="3">
                  <c:v>89.01655752433183</c:v>
                </c:pt>
                <c:pt idx="4">
                  <c:v>18.034104983381486</c:v>
                </c:pt>
                <c:pt idx="5">
                  <c:v>100.17694300741812</c:v>
                </c:pt>
              </c:numCache>
            </c:numRef>
          </c:val>
          <c:extLst>
            <c:ext xmlns:c16="http://schemas.microsoft.com/office/drawing/2014/chart" uri="{C3380CC4-5D6E-409C-BE32-E72D297353CC}">
              <c16:uniqueId val="{00000001-A929-40FB-9A9B-9954C0C3DD1F}"/>
            </c:ext>
          </c:extLst>
        </c:ser>
        <c:ser>
          <c:idx val="6"/>
          <c:order val="6"/>
          <c:tx>
            <c:strRef>
              <c:f>'Avg. RS revenue'!$H$222</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revenue'!$A$223:$A$228</c:f>
              <c:strCache>
                <c:ptCount val="6"/>
                <c:pt idx="0">
                  <c:v>Albania</c:v>
                </c:pt>
                <c:pt idx="1">
                  <c:v>Bosnia</c:v>
                </c:pt>
                <c:pt idx="2">
                  <c:v>Kosovo*</c:v>
                </c:pt>
                <c:pt idx="3">
                  <c:v>Montenegro</c:v>
                </c:pt>
                <c:pt idx="4">
                  <c:v>North Macedonia</c:v>
                </c:pt>
                <c:pt idx="5">
                  <c:v>Serbia</c:v>
                </c:pt>
              </c:strCache>
            </c:strRef>
          </c:cat>
          <c:val>
            <c:numRef>
              <c:f>'Avg. RS revenue'!$H$223:$H$228</c:f>
              <c:numCache>
                <c:formatCode>#,##0.00</c:formatCode>
                <c:ptCount val="6"/>
                <c:pt idx="0">
                  <c:v>9.6421446904853241</c:v>
                </c:pt>
                <c:pt idx="1">
                  <c:v>109.15130830489193</c:v>
                </c:pt>
                <c:pt idx="2">
                  <c:v>56.312100213219615</c:v>
                </c:pt>
                <c:pt idx="3">
                  <c:v>44.906169489611031</c:v>
                </c:pt>
                <c:pt idx="4">
                  <c:v>23.963043581735022</c:v>
                </c:pt>
                <c:pt idx="5">
                  <c:v>157.00683752650716</c:v>
                </c:pt>
              </c:numCache>
            </c:numRef>
          </c:val>
          <c:extLst>
            <c:ext xmlns:c16="http://schemas.microsoft.com/office/drawing/2014/chart" uri="{C3380CC4-5D6E-409C-BE32-E72D297353CC}">
              <c16:uniqueId val="{00000000-22A9-45AE-8FE8-E9F3A4FCDD3B}"/>
            </c:ext>
          </c:extLst>
        </c:ser>
        <c:ser>
          <c:idx val="7"/>
          <c:order val="7"/>
          <c:tx>
            <c:strRef>
              <c:f>'Avg. RS revenue'!$I$222</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revenue'!$A$223:$A$228</c:f>
              <c:strCache>
                <c:ptCount val="6"/>
                <c:pt idx="0">
                  <c:v>Albania</c:v>
                </c:pt>
                <c:pt idx="1">
                  <c:v>Bosnia</c:v>
                </c:pt>
                <c:pt idx="2">
                  <c:v>Kosovo*</c:v>
                </c:pt>
                <c:pt idx="3">
                  <c:v>Montenegro</c:v>
                </c:pt>
                <c:pt idx="4">
                  <c:v>North Macedonia</c:v>
                </c:pt>
                <c:pt idx="5">
                  <c:v>Serbia</c:v>
                </c:pt>
              </c:strCache>
            </c:strRef>
          </c:cat>
          <c:val>
            <c:numRef>
              <c:f>'Avg. RS revenue'!$I$223:$I$228</c:f>
              <c:numCache>
                <c:formatCode>#,##0.00</c:formatCode>
                <c:ptCount val="6"/>
                <c:pt idx="0">
                  <c:v>12.315225042054164</c:v>
                </c:pt>
                <c:pt idx="1">
                  <c:v>77.089855072463763</c:v>
                </c:pt>
                <c:pt idx="2">
                  <c:v>54.332642057237663</c:v>
                </c:pt>
                <c:pt idx="3">
                  <c:v>240.90020337578335</c:v>
                </c:pt>
                <c:pt idx="4">
                  <c:v>23.490940013947025</c:v>
                </c:pt>
                <c:pt idx="5">
                  <c:v>109.55765292577517</c:v>
                </c:pt>
              </c:numCache>
            </c:numRef>
          </c:val>
          <c:extLst>
            <c:ext xmlns:c16="http://schemas.microsoft.com/office/drawing/2014/chart" uri="{C3380CC4-5D6E-409C-BE32-E72D297353CC}">
              <c16:uniqueId val="{00000001-22A9-45AE-8FE8-E9F3A4FCDD3B}"/>
            </c:ext>
          </c:extLst>
        </c:ser>
        <c:ser>
          <c:idx val="8"/>
          <c:order val="8"/>
          <c:tx>
            <c:strRef>
              <c:f>'Avg. RS revenue'!$J$222</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revenue'!$A$223:$A$228</c:f>
              <c:strCache>
                <c:ptCount val="6"/>
                <c:pt idx="0">
                  <c:v>Albania</c:v>
                </c:pt>
                <c:pt idx="1">
                  <c:v>Bosnia</c:v>
                </c:pt>
                <c:pt idx="2">
                  <c:v>Kosovo*</c:v>
                </c:pt>
                <c:pt idx="3">
                  <c:v>Montenegro</c:v>
                </c:pt>
                <c:pt idx="4">
                  <c:v>North Macedonia</c:v>
                </c:pt>
                <c:pt idx="5">
                  <c:v>Serbia</c:v>
                </c:pt>
              </c:strCache>
            </c:strRef>
          </c:cat>
          <c:val>
            <c:numRef>
              <c:f>'Avg. RS revenue'!$J$223:$J$228</c:f>
              <c:numCache>
                <c:formatCode>0.00</c:formatCode>
                <c:ptCount val="6"/>
                <c:pt idx="0">
                  <c:v>5.4181156848949339</c:v>
                </c:pt>
                <c:pt idx="1">
                  <c:v>89.019284231031989</c:v>
                </c:pt>
                <c:pt idx="2">
                  <c:v>44.104949009362997</c:v>
                </c:pt>
                <c:pt idx="3">
                  <c:v>70.975065566316886</c:v>
                </c:pt>
                <c:pt idx="4">
                  <c:v>15.532496239782319</c:v>
                </c:pt>
                <c:pt idx="5">
                  <c:v>123.87890486072504</c:v>
                </c:pt>
              </c:numCache>
            </c:numRef>
          </c:val>
          <c:extLst>
            <c:ext xmlns:c16="http://schemas.microsoft.com/office/drawing/2014/chart" uri="{C3380CC4-5D6E-409C-BE32-E72D297353CC}">
              <c16:uniqueId val="{00000000-F487-4215-9833-1A0A7D999FED}"/>
            </c:ext>
          </c:extLst>
        </c:ser>
        <c:ser>
          <c:idx val="9"/>
          <c:order val="9"/>
          <c:tx>
            <c:strRef>
              <c:f>'Avg. RS revenue'!$K$222</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revenue'!$A$223:$A$228</c:f>
              <c:strCache>
                <c:ptCount val="6"/>
                <c:pt idx="0">
                  <c:v>Albania</c:v>
                </c:pt>
                <c:pt idx="1">
                  <c:v>Bosnia</c:v>
                </c:pt>
                <c:pt idx="2">
                  <c:v>Kosovo*</c:v>
                </c:pt>
                <c:pt idx="3">
                  <c:v>Montenegro</c:v>
                </c:pt>
                <c:pt idx="4">
                  <c:v>North Macedonia</c:v>
                </c:pt>
                <c:pt idx="5">
                  <c:v>Serbia</c:v>
                </c:pt>
              </c:strCache>
            </c:strRef>
          </c:cat>
          <c:val>
            <c:numRef>
              <c:f>'Avg. RS revenue'!$K$223:$K$228</c:f>
              <c:numCache>
                <c:formatCode>0.00</c:formatCode>
                <c:ptCount val="6"/>
                <c:pt idx="0">
                  <c:v>9.2273155439598433</c:v>
                </c:pt>
                <c:pt idx="1">
                  <c:v>74.943461446528929</c:v>
                </c:pt>
                <c:pt idx="2">
                  <c:v>36.23958509965869</c:v>
                </c:pt>
                <c:pt idx="3">
                  <c:v>66.237167299557115</c:v>
                </c:pt>
                <c:pt idx="4">
                  <c:v>15.849445669083611</c:v>
                </c:pt>
                <c:pt idx="5">
                  <c:v>135.14659714942275</c:v>
                </c:pt>
              </c:numCache>
            </c:numRef>
          </c:val>
          <c:extLst>
            <c:ext xmlns:c16="http://schemas.microsoft.com/office/drawing/2014/chart" uri="{C3380CC4-5D6E-409C-BE32-E72D297353CC}">
              <c16:uniqueId val="{00000001-F487-4215-9833-1A0A7D999FED}"/>
            </c:ext>
          </c:extLst>
        </c:ser>
        <c:ser>
          <c:idx val="10"/>
          <c:order val="10"/>
          <c:tx>
            <c:strRef>
              <c:f>'Avg. RS revenue'!$L$222</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revenue'!$A$223:$A$228</c:f>
              <c:strCache>
                <c:ptCount val="6"/>
                <c:pt idx="0">
                  <c:v>Albania</c:v>
                </c:pt>
                <c:pt idx="1">
                  <c:v>Bosnia</c:v>
                </c:pt>
                <c:pt idx="2">
                  <c:v>Kosovo*</c:v>
                </c:pt>
                <c:pt idx="3">
                  <c:v>Montenegro</c:v>
                </c:pt>
                <c:pt idx="4">
                  <c:v>North Macedonia</c:v>
                </c:pt>
                <c:pt idx="5">
                  <c:v>Serbia</c:v>
                </c:pt>
              </c:strCache>
            </c:strRef>
          </c:cat>
          <c:val>
            <c:numRef>
              <c:f>'Avg. RS revenue'!$L$223:$L$228</c:f>
              <c:numCache>
                <c:formatCode>0.00</c:formatCode>
                <c:ptCount val="6"/>
                <c:pt idx="0">
                  <c:v>1.2167902980831975</c:v>
                </c:pt>
                <c:pt idx="1">
                  <c:v>66.895760945100761</c:v>
                </c:pt>
                <c:pt idx="2">
                  <c:v>25.189965210149456</c:v>
                </c:pt>
                <c:pt idx="3">
                  <c:v>100.06829692464052</c:v>
                </c:pt>
                <c:pt idx="4">
                  <c:v>12.359204775992684</c:v>
                </c:pt>
                <c:pt idx="5">
                  <c:v>171.2148317160235</c:v>
                </c:pt>
              </c:numCache>
            </c:numRef>
          </c:val>
          <c:extLst>
            <c:ext xmlns:c16="http://schemas.microsoft.com/office/drawing/2014/chart" uri="{C3380CC4-5D6E-409C-BE32-E72D297353CC}">
              <c16:uniqueId val="{00000000-02FB-40EE-889C-919C17C597EB}"/>
            </c:ext>
          </c:extLst>
        </c:ser>
        <c:ser>
          <c:idx val="11"/>
          <c:order val="11"/>
          <c:tx>
            <c:strRef>
              <c:f>'Avg. RS revenue'!$M$222</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revenue'!$A$223:$A$228</c:f>
              <c:strCache>
                <c:ptCount val="6"/>
                <c:pt idx="0">
                  <c:v>Albania</c:v>
                </c:pt>
                <c:pt idx="1">
                  <c:v>Bosnia</c:v>
                </c:pt>
                <c:pt idx="2">
                  <c:v>Kosovo*</c:v>
                </c:pt>
                <c:pt idx="3">
                  <c:v>Montenegro</c:v>
                </c:pt>
                <c:pt idx="4">
                  <c:v>North Macedonia</c:v>
                </c:pt>
                <c:pt idx="5">
                  <c:v>Serbia</c:v>
                </c:pt>
              </c:strCache>
            </c:strRef>
          </c:cat>
          <c:val>
            <c:numRef>
              <c:f>'Avg. RS revenue'!$M$223:$M$228</c:f>
              <c:numCache>
                <c:formatCode>0.00</c:formatCode>
                <c:ptCount val="6"/>
                <c:pt idx="0">
                  <c:v>2.6370279965298931</c:v>
                </c:pt>
                <c:pt idx="1">
                  <c:v>48.761596405444692</c:v>
                </c:pt>
                <c:pt idx="2">
                  <c:v>18.673866167730708</c:v>
                </c:pt>
                <c:pt idx="3">
                  <c:v>120.9273908686407</c:v>
                </c:pt>
                <c:pt idx="4">
                  <c:v>10.871796422345835</c:v>
                </c:pt>
                <c:pt idx="5">
                  <c:v>80.61612043882667</c:v>
                </c:pt>
              </c:numCache>
            </c:numRef>
          </c:val>
          <c:extLst>
            <c:ext xmlns:c16="http://schemas.microsoft.com/office/drawing/2014/chart" uri="{C3380CC4-5D6E-409C-BE32-E72D297353CC}">
              <c16:uniqueId val="{00000001-02FB-40EE-889C-919C17C597EB}"/>
            </c:ext>
          </c:extLst>
        </c:ser>
        <c:ser>
          <c:idx val="12"/>
          <c:order val="12"/>
          <c:tx>
            <c:strRef>
              <c:f>'Avg. RS revenue'!$N$222</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revenue'!$A$223:$A$228</c:f>
              <c:strCache>
                <c:ptCount val="6"/>
                <c:pt idx="0">
                  <c:v>Albania</c:v>
                </c:pt>
                <c:pt idx="1">
                  <c:v>Bosnia</c:v>
                </c:pt>
                <c:pt idx="2">
                  <c:v>Kosovo*</c:v>
                </c:pt>
                <c:pt idx="3">
                  <c:v>Montenegro</c:v>
                </c:pt>
                <c:pt idx="4">
                  <c:v>North Macedonia</c:v>
                </c:pt>
                <c:pt idx="5">
                  <c:v>Serbia</c:v>
                </c:pt>
              </c:strCache>
            </c:strRef>
          </c:cat>
          <c:val>
            <c:numRef>
              <c:f>'Avg. RS revenue'!$N$223:$N$228</c:f>
              <c:numCache>
                <c:formatCode>0.00</c:formatCode>
                <c:ptCount val="6"/>
                <c:pt idx="0">
                  <c:v>1.2641133724689027</c:v>
                </c:pt>
                <c:pt idx="1">
                  <c:v>69.792613788063463</c:v>
                </c:pt>
                <c:pt idx="2">
                  <c:v>33.622485076662336</c:v>
                </c:pt>
                <c:pt idx="3">
                  <c:v>78.527192171985575</c:v>
                </c:pt>
                <c:pt idx="4">
                  <c:v>16.061657188912449</c:v>
                </c:pt>
                <c:pt idx="5">
                  <c:v>128.38962664818106</c:v>
                </c:pt>
              </c:numCache>
            </c:numRef>
          </c:val>
          <c:extLst>
            <c:ext xmlns:c16="http://schemas.microsoft.com/office/drawing/2014/chart" uri="{C3380CC4-5D6E-409C-BE32-E72D297353CC}">
              <c16:uniqueId val="{00000000-C6DB-4C17-B294-63017EC83AFE}"/>
            </c:ext>
          </c:extLst>
        </c:ser>
        <c:ser>
          <c:idx val="13"/>
          <c:order val="13"/>
          <c:tx>
            <c:strRef>
              <c:f>'Avg. RS revenue'!$O$222</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revenue'!$A$223:$A$228</c:f>
              <c:strCache>
                <c:ptCount val="6"/>
                <c:pt idx="0">
                  <c:v>Albania</c:v>
                </c:pt>
                <c:pt idx="1">
                  <c:v>Bosnia</c:v>
                </c:pt>
                <c:pt idx="2">
                  <c:v>Kosovo*</c:v>
                </c:pt>
                <c:pt idx="3">
                  <c:v>Montenegro</c:v>
                </c:pt>
                <c:pt idx="4">
                  <c:v>North Macedonia</c:v>
                </c:pt>
                <c:pt idx="5">
                  <c:v>Serbia</c:v>
                </c:pt>
              </c:strCache>
            </c:strRef>
          </c:cat>
          <c:val>
            <c:numRef>
              <c:f>'Avg. RS revenue'!$O$223:$O$228</c:f>
              <c:numCache>
                <c:formatCode>0.00</c:formatCode>
                <c:ptCount val="6"/>
                <c:pt idx="0">
                  <c:v>0.94431826332273416</c:v>
                </c:pt>
                <c:pt idx="1">
                  <c:v>57.94700328324349</c:v>
                </c:pt>
                <c:pt idx="2">
                  <c:v>44.4041027845171</c:v>
                </c:pt>
                <c:pt idx="3">
                  <c:v>79.927790196523006</c:v>
                </c:pt>
                <c:pt idx="4">
                  <c:v>11.328327366046237</c:v>
                </c:pt>
                <c:pt idx="5">
                  <c:v>128.19912307155789</c:v>
                </c:pt>
              </c:numCache>
            </c:numRef>
          </c:val>
          <c:extLst>
            <c:ext xmlns:c16="http://schemas.microsoft.com/office/drawing/2014/chart" uri="{C3380CC4-5D6E-409C-BE32-E72D297353CC}">
              <c16:uniqueId val="{00000001-C6DB-4C17-B294-63017EC83AFE}"/>
            </c:ext>
          </c:extLst>
        </c:ser>
        <c:ser>
          <c:idx val="14"/>
          <c:order val="14"/>
          <c:tx>
            <c:strRef>
              <c:f>'Avg. RS revenue'!$P$222</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revenue'!$A$223:$A$228</c:f>
              <c:strCache>
                <c:ptCount val="6"/>
                <c:pt idx="0">
                  <c:v>Albania</c:v>
                </c:pt>
                <c:pt idx="1">
                  <c:v>Bosnia</c:v>
                </c:pt>
                <c:pt idx="2">
                  <c:v>Kosovo*</c:v>
                </c:pt>
                <c:pt idx="3">
                  <c:v>Montenegro</c:v>
                </c:pt>
                <c:pt idx="4">
                  <c:v>North Macedonia</c:v>
                </c:pt>
                <c:pt idx="5">
                  <c:v>Serbia</c:v>
                </c:pt>
              </c:strCache>
            </c:strRef>
          </c:cat>
          <c:val>
            <c:numRef>
              <c:f>'Avg. RS revenue'!$P$223:$P$228</c:f>
              <c:numCache>
                <c:formatCode>0.00</c:formatCode>
                <c:ptCount val="6"/>
                <c:pt idx="0">
                  <c:v>0.9473231918722369</c:v>
                </c:pt>
                <c:pt idx="1">
                  <c:v>66.868790198601545</c:v>
                </c:pt>
                <c:pt idx="2">
                  <c:v>0.37275365776619956</c:v>
                </c:pt>
                <c:pt idx="3">
                  <c:v>91.254714789266288</c:v>
                </c:pt>
                <c:pt idx="4">
                  <c:v>10.467409021175753</c:v>
                </c:pt>
                <c:pt idx="5">
                  <c:v>145.56595724510595</c:v>
                </c:pt>
              </c:numCache>
            </c:numRef>
          </c:val>
          <c:extLst>
            <c:ext xmlns:c16="http://schemas.microsoft.com/office/drawing/2014/chart" uri="{C3380CC4-5D6E-409C-BE32-E72D297353CC}">
              <c16:uniqueId val="{00000000-FA41-4D11-9A56-713FC45FEC56}"/>
            </c:ext>
          </c:extLst>
        </c:ser>
        <c:ser>
          <c:idx val="15"/>
          <c:order val="15"/>
          <c:tx>
            <c:strRef>
              <c:f>'Avg. RS revenue'!$Q$222</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revenue'!$A$223:$A$228</c:f>
              <c:strCache>
                <c:ptCount val="6"/>
                <c:pt idx="0">
                  <c:v>Albania</c:v>
                </c:pt>
                <c:pt idx="1">
                  <c:v>Bosnia</c:v>
                </c:pt>
                <c:pt idx="2">
                  <c:v>Kosovo*</c:v>
                </c:pt>
                <c:pt idx="3">
                  <c:v>Montenegro</c:v>
                </c:pt>
                <c:pt idx="4">
                  <c:v>North Macedonia</c:v>
                </c:pt>
                <c:pt idx="5">
                  <c:v>Serbia</c:v>
                </c:pt>
              </c:strCache>
            </c:strRef>
          </c:cat>
          <c:val>
            <c:numRef>
              <c:f>'Avg. RS revenue'!$Q$223:$Q$228</c:f>
              <c:numCache>
                <c:formatCode>0.00</c:formatCode>
                <c:ptCount val="6"/>
                <c:pt idx="0">
                  <c:v>0.76529212534308033</c:v>
                </c:pt>
                <c:pt idx="1">
                  <c:v>68.210481563080165</c:v>
                </c:pt>
                <c:pt idx="2">
                  <c:v>2.8468905407863443</c:v>
                </c:pt>
                <c:pt idx="3">
                  <c:v>88.417145953306076</c:v>
                </c:pt>
                <c:pt idx="4">
                  <c:v>5.6535251801605302</c:v>
                </c:pt>
                <c:pt idx="5">
                  <c:v>62.05877034358047</c:v>
                </c:pt>
              </c:numCache>
            </c:numRef>
          </c:val>
          <c:extLst>
            <c:ext xmlns:c16="http://schemas.microsoft.com/office/drawing/2014/chart" uri="{C3380CC4-5D6E-409C-BE32-E72D297353CC}">
              <c16:uniqueId val="{00000001-FA41-4D11-9A56-713FC45FEC56}"/>
            </c:ext>
          </c:extLst>
        </c:ser>
        <c:dLbls>
          <c:dLblPos val="outEnd"/>
          <c:showLegendKey val="0"/>
          <c:showVal val="1"/>
          <c:showCatName val="0"/>
          <c:showSerName val="0"/>
          <c:showPercent val="0"/>
          <c:showBubbleSize val="0"/>
        </c:dLbls>
        <c:gapWidth val="219"/>
        <c:overlap val="-27"/>
        <c:axId val="638895600"/>
        <c:axId val="638896912"/>
      </c:barChart>
      <c:catAx>
        <c:axId val="638895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8896912"/>
        <c:crosses val="autoZero"/>
        <c:auto val="1"/>
        <c:lblAlgn val="ctr"/>
        <c:lblOffset val="100"/>
        <c:noMultiLvlLbl val="0"/>
      </c:catAx>
      <c:valAx>
        <c:axId val="638896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de-DE"/>
                  <a:t>in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8895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de-DE"/>
              <a:t>Fg. 33 Retail revenues per GB - RoW</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RS revenue'!$B$231</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DE7D-4ED5-9F8A-9054E30564D8}"/>
                </c:ext>
              </c:extLst>
            </c:dLbl>
            <c:dLbl>
              <c:idx val="4"/>
              <c:delete val="1"/>
              <c:extLst>
                <c:ext xmlns:c15="http://schemas.microsoft.com/office/drawing/2012/chart" uri="{CE6537A1-D6FC-4f65-9D91-7224C49458BB}"/>
                <c:ext xmlns:c16="http://schemas.microsoft.com/office/drawing/2014/chart" uri="{C3380CC4-5D6E-409C-BE32-E72D297353CC}">
                  <c16:uniqueId val="{00000000-DF51-4780-8D21-291E1459F293}"/>
                </c:ext>
              </c:extLst>
            </c:dLbl>
            <c:dLbl>
              <c:idx val="5"/>
              <c:delete val="1"/>
              <c:extLst>
                <c:ext xmlns:c15="http://schemas.microsoft.com/office/drawing/2012/chart" uri="{CE6537A1-D6FC-4f65-9D91-7224C49458BB}"/>
                <c:ext xmlns:c16="http://schemas.microsoft.com/office/drawing/2014/chart" uri="{C3380CC4-5D6E-409C-BE32-E72D297353CC}">
                  <c16:uniqueId val="{00000003-DE7D-4ED5-9F8A-9054E30564D8}"/>
                </c:ext>
              </c:extLst>
            </c:dLbl>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revenue'!$A$232:$A$237</c:f>
              <c:strCache>
                <c:ptCount val="6"/>
                <c:pt idx="0">
                  <c:v>Albania</c:v>
                </c:pt>
                <c:pt idx="1">
                  <c:v>Bosnia</c:v>
                </c:pt>
                <c:pt idx="2">
                  <c:v>Kosovo*</c:v>
                </c:pt>
                <c:pt idx="3">
                  <c:v>Montenegro</c:v>
                </c:pt>
                <c:pt idx="4">
                  <c:v>North Macedonia</c:v>
                </c:pt>
                <c:pt idx="5">
                  <c:v>Serbia</c:v>
                </c:pt>
              </c:strCache>
            </c:strRef>
          </c:cat>
          <c:val>
            <c:numRef>
              <c:f>'Avg. RS revenue'!$B$232:$B$237</c:f>
              <c:numCache>
                <c:formatCode>#,##0.00</c:formatCode>
                <c:ptCount val="6"/>
                <c:pt idx="0">
                  <c:v>44.40095221656221</c:v>
                </c:pt>
                <c:pt idx="1">
                  <c:v>0</c:v>
                </c:pt>
                <c:pt idx="2">
                  <c:v>5.9436209109630447</c:v>
                </c:pt>
                <c:pt idx="3">
                  <c:v>1480.6562952017409</c:v>
                </c:pt>
                <c:pt idx="4">
                  <c:v>0</c:v>
                </c:pt>
                <c:pt idx="5">
                  <c:v>0</c:v>
                </c:pt>
              </c:numCache>
            </c:numRef>
          </c:val>
          <c:extLst>
            <c:ext xmlns:c16="http://schemas.microsoft.com/office/drawing/2014/chart" uri="{C3380CC4-5D6E-409C-BE32-E72D297353CC}">
              <c16:uniqueId val="{00000000-8AB6-47E3-8437-456D18ACBF7D}"/>
            </c:ext>
          </c:extLst>
        </c:ser>
        <c:ser>
          <c:idx val="1"/>
          <c:order val="1"/>
          <c:tx>
            <c:strRef>
              <c:f>'Avg. RS revenue'!$C$231</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DE7D-4ED5-9F8A-9054E30564D8}"/>
                </c:ext>
              </c:extLst>
            </c:dLbl>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revenue'!$A$232:$A$237</c:f>
              <c:strCache>
                <c:ptCount val="6"/>
                <c:pt idx="0">
                  <c:v>Albania</c:v>
                </c:pt>
                <c:pt idx="1">
                  <c:v>Bosnia</c:v>
                </c:pt>
                <c:pt idx="2">
                  <c:v>Kosovo*</c:v>
                </c:pt>
                <c:pt idx="3">
                  <c:v>Montenegro</c:v>
                </c:pt>
                <c:pt idx="4">
                  <c:v>North Macedonia</c:v>
                </c:pt>
                <c:pt idx="5">
                  <c:v>Serbia</c:v>
                </c:pt>
              </c:strCache>
            </c:strRef>
          </c:cat>
          <c:val>
            <c:numRef>
              <c:f>'Avg. RS revenue'!$C$232:$C$237</c:f>
              <c:numCache>
                <c:formatCode>#,##0.00</c:formatCode>
                <c:ptCount val="6"/>
                <c:pt idx="0">
                  <c:v>45.940268015503932</c:v>
                </c:pt>
                <c:pt idx="1">
                  <c:v>0</c:v>
                </c:pt>
                <c:pt idx="2">
                  <c:v>5.1201679962382096</c:v>
                </c:pt>
                <c:pt idx="3">
                  <c:v>1717.7323853489265</c:v>
                </c:pt>
                <c:pt idx="4">
                  <c:v>94.56764454921128</c:v>
                </c:pt>
                <c:pt idx="5">
                  <c:v>865.52135194716732</c:v>
                </c:pt>
              </c:numCache>
            </c:numRef>
          </c:val>
          <c:extLst>
            <c:ext xmlns:c16="http://schemas.microsoft.com/office/drawing/2014/chart" uri="{C3380CC4-5D6E-409C-BE32-E72D297353CC}">
              <c16:uniqueId val="{00000001-8AB6-47E3-8437-456D18ACBF7D}"/>
            </c:ext>
          </c:extLst>
        </c:ser>
        <c:ser>
          <c:idx val="2"/>
          <c:order val="2"/>
          <c:tx>
            <c:strRef>
              <c:f>'Avg. RS revenue'!$D$231</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revenue'!$A$232:$A$237</c:f>
              <c:strCache>
                <c:ptCount val="6"/>
                <c:pt idx="0">
                  <c:v>Albania</c:v>
                </c:pt>
                <c:pt idx="1">
                  <c:v>Bosnia</c:v>
                </c:pt>
                <c:pt idx="2">
                  <c:v>Kosovo*</c:v>
                </c:pt>
                <c:pt idx="3">
                  <c:v>Montenegro</c:v>
                </c:pt>
                <c:pt idx="4">
                  <c:v>North Macedonia</c:v>
                </c:pt>
                <c:pt idx="5">
                  <c:v>Serbia</c:v>
                </c:pt>
              </c:strCache>
            </c:strRef>
          </c:cat>
          <c:val>
            <c:numRef>
              <c:f>'Avg. RS revenue'!$D$232:$D$237</c:f>
              <c:numCache>
                <c:formatCode>#,##0.00</c:formatCode>
                <c:ptCount val="6"/>
                <c:pt idx="0">
                  <c:v>55.585681006697463</c:v>
                </c:pt>
                <c:pt idx="1">
                  <c:v>1461.2259194395797</c:v>
                </c:pt>
                <c:pt idx="2">
                  <c:v>17.512401624130447</c:v>
                </c:pt>
                <c:pt idx="3">
                  <c:v>854.40989974497245</c:v>
                </c:pt>
                <c:pt idx="4">
                  <c:v>95.353709019469349</c:v>
                </c:pt>
                <c:pt idx="5">
                  <c:v>723.22532101650836</c:v>
                </c:pt>
              </c:numCache>
            </c:numRef>
          </c:val>
          <c:extLst>
            <c:ext xmlns:c16="http://schemas.microsoft.com/office/drawing/2014/chart" uri="{C3380CC4-5D6E-409C-BE32-E72D297353CC}">
              <c16:uniqueId val="{00000002-8AB6-47E3-8437-456D18ACBF7D}"/>
            </c:ext>
          </c:extLst>
        </c:ser>
        <c:ser>
          <c:idx val="3"/>
          <c:order val="3"/>
          <c:tx>
            <c:strRef>
              <c:f>'Avg. RS revenue'!$E$231</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revenue'!$A$232:$A$237</c:f>
              <c:strCache>
                <c:ptCount val="6"/>
                <c:pt idx="0">
                  <c:v>Albania</c:v>
                </c:pt>
                <c:pt idx="1">
                  <c:v>Bosnia</c:v>
                </c:pt>
                <c:pt idx="2">
                  <c:v>Kosovo*</c:v>
                </c:pt>
                <c:pt idx="3">
                  <c:v>Montenegro</c:v>
                </c:pt>
                <c:pt idx="4">
                  <c:v>North Macedonia</c:v>
                </c:pt>
                <c:pt idx="5">
                  <c:v>Serbia</c:v>
                </c:pt>
              </c:strCache>
            </c:strRef>
          </c:cat>
          <c:val>
            <c:numRef>
              <c:f>'Avg. RS revenue'!$E$232:$E$237</c:f>
              <c:numCache>
                <c:formatCode>#,##0.00</c:formatCode>
                <c:ptCount val="6"/>
                <c:pt idx="0">
                  <c:v>40.955892182637456</c:v>
                </c:pt>
                <c:pt idx="1">
                  <c:v>118.07383870479649</c:v>
                </c:pt>
                <c:pt idx="2">
                  <c:v>5.6905803191666005</c:v>
                </c:pt>
                <c:pt idx="3">
                  <c:v>729.80714307074072</c:v>
                </c:pt>
                <c:pt idx="4">
                  <c:v>28.392680283527707</c:v>
                </c:pt>
                <c:pt idx="5">
                  <c:v>431.71680532589352</c:v>
                </c:pt>
              </c:numCache>
            </c:numRef>
          </c:val>
          <c:extLst>
            <c:ext xmlns:c16="http://schemas.microsoft.com/office/drawing/2014/chart" uri="{C3380CC4-5D6E-409C-BE32-E72D297353CC}">
              <c16:uniqueId val="{00000003-8AB6-47E3-8437-456D18ACBF7D}"/>
            </c:ext>
          </c:extLst>
        </c:ser>
        <c:ser>
          <c:idx val="4"/>
          <c:order val="4"/>
          <c:tx>
            <c:strRef>
              <c:f>'Avg. RS revenue'!$F$231</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revenue'!$A$232:$A$237</c:f>
              <c:strCache>
                <c:ptCount val="6"/>
                <c:pt idx="0">
                  <c:v>Albania</c:v>
                </c:pt>
                <c:pt idx="1">
                  <c:v>Bosnia</c:v>
                </c:pt>
                <c:pt idx="2">
                  <c:v>Kosovo*</c:v>
                </c:pt>
                <c:pt idx="3">
                  <c:v>Montenegro</c:v>
                </c:pt>
                <c:pt idx="4">
                  <c:v>North Macedonia</c:v>
                </c:pt>
                <c:pt idx="5">
                  <c:v>Serbia</c:v>
                </c:pt>
              </c:strCache>
            </c:strRef>
          </c:cat>
          <c:val>
            <c:numRef>
              <c:f>'Avg. RS revenue'!$F$232:$F$237</c:f>
              <c:numCache>
                <c:formatCode>#,##0.00</c:formatCode>
                <c:ptCount val="6"/>
                <c:pt idx="0">
                  <c:v>35.855886693971009</c:v>
                </c:pt>
                <c:pt idx="1">
                  <c:v>138.76499999999999</c:v>
                </c:pt>
                <c:pt idx="2">
                  <c:v>7.0018834041434896</c:v>
                </c:pt>
                <c:pt idx="3">
                  <c:v>564.30168219720156</c:v>
                </c:pt>
                <c:pt idx="4">
                  <c:v>22.05913533461996</c:v>
                </c:pt>
                <c:pt idx="5">
                  <c:v>868.52447878850728</c:v>
                </c:pt>
              </c:numCache>
            </c:numRef>
          </c:val>
          <c:extLst>
            <c:ext xmlns:c16="http://schemas.microsoft.com/office/drawing/2014/chart" uri="{C3380CC4-5D6E-409C-BE32-E72D297353CC}">
              <c16:uniqueId val="{00000000-C7E4-4654-B6E1-743F9E3855A6}"/>
            </c:ext>
          </c:extLst>
        </c:ser>
        <c:ser>
          <c:idx val="5"/>
          <c:order val="5"/>
          <c:tx>
            <c:strRef>
              <c:f>'Avg. RS revenue'!$G$231</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revenue'!$A$232:$A$237</c:f>
              <c:strCache>
                <c:ptCount val="6"/>
                <c:pt idx="0">
                  <c:v>Albania</c:v>
                </c:pt>
                <c:pt idx="1">
                  <c:v>Bosnia</c:v>
                </c:pt>
                <c:pt idx="2">
                  <c:v>Kosovo*</c:v>
                </c:pt>
                <c:pt idx="3">
                  <c:v>Montenegro</c:v>
                </c:pt>
                <c:pt idx="4">
                  <c:v>North Macedonia</c:v>
                </c:pt>
                <c:pt idx="5">
                  <c:v>Serbia</c:v>
                </c:pt>
              </c:strCache>
            </c:strRef>
          </c:cat>
          <c:val>
            <c:numRef>
              <c:f>'Avg. RS revenue'!$G$232:$G$237</c:f>
              <c:numCache>
                <c:formatCode>#,##0.00</c:formatCode>
                <c:ptCount val="6"/>
                <c:pt idx="0">
                  <c:v>20.644348570569846</c:v>
                </c:pt>
                <c:pt idx="1">
                  <c:v>66.671193806872196</c:v>
                </c:pt>
                <c:pt idx="2">
                  <c:v>6.5667725850214902</c:v>
                </c:pt>
                <c:pt idx="3">
                  <c:v>782.41800895509539</c:v>
                </c:pt>
                <c:pt idx="4">
                  <c:v>21.85811645249165</c:v>
                </c:pt>
                <c:pt idx="5">
                  <c:v>965.60636187831608</c:v>
                </c:pt>
              </c:numCache>
            </c:numRef>
          </c:val>
          <c:extLst>
            <c:ext xmlns:c16="http://schemas.microsoft.com/office/drawing/2014/chart" uri="{C3380CC4-5D6E-409C-BE32-E72D297353CC}">
              <c16:uniqueId val="{00000001-C7E4-4654-B6E1-743F9E3855A6}"/>
            </c:ext>
          </c:extLst>
        </c:ser>
        <c:ser>
          <c:idx val="6"/>
          <c:order val="6"/>
          <c:tx>
            <c:strRef>
              <c:f>'Avg. RS revenue'!$H$231</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revenue'!$A$232:$A$237</c:f>
              <c:strCache>
                <c:ptCount val="6"/>
                <c:pt idx="0">
                  <c:v>Albania</c:v>
                </c:pt>
                <c:pt idx="1">
                  <c:v>Bosnia</c:v>
                </c:pt>
                <c:pt idx="2">
                  <c:v>Kosovo*</c:v>
                </c:pt>
                <c:pt idx="3">
                  <c:v>Montenegro</c:v>
                </c:pt>
                <c:pt idx="4">
                  <c:v>North Macedonia</c:v>
                </c:pt>
                <c:pt idx="5">
                  <c:v>Serbia</c:v>
                </c:pt>
              </c:strCache>
            </c:strRef>
          </c:cat>
          <c:val>
            <c:numRef>
              <c:f>'Avg. RS revenue'!$H$232:$H$237</c:f>
              <c:numCache>
                <c:formatCode>#,##0.00</c:formatCode>
                <c:ptCount val="6"/>
                <c:pt idx="0">
                  <c:v>23.067742836197581</c:v>
                </c:pt>
                <c:pt idx="1">
                  <c:v>79.42</c:v>
                </c:pt>
                <c:pt idx="2">
                  <c:v>26.1588803304309</c:v>
                </c:pt>
                <c:pt idx="3">
                  <c:v>692.8803731731706</c:v>
                </c:pt>
                <c:pt idx="4">
                  <c:v>13.307925652387315</c:v>
                </c:pt>
                <c:pt idx="5">
                  <c:v>221.69158070650607</c:v>
                </c:pt>
              </c:numCache>
            </c:numRef>
          </c:val>
          <c:extLst>
            <c:ext xmlns:c16="http://schemas.microsoft.com/office/drawing/2014/chart" uri="{C3380CC4-5D6E-409C-BE32-E72D297353CC}">
              <c16:uniqueId val="{00000000-32DD-494E-BB93-D816C1ADAE52}"/>
            </c:ext>
          </c:extLst>
        </c:ser>
        <c:ser>
          <c:idx val="7"/>
          <c:order val="7"/>
          <c:tx>
            <c:strRef>
              <c:f>'Avg. RS revenue'!$I$231</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revenue'!$A$232:$A$237</c:f>
              <c:strCache>
                <c:ptCount val="6"/>
                <c:pt idx="0">
                  <c:v>Albania</c:v>
                </c:pt>
                <c:pt idx="1">
                  <c:v>Bosnia</c:v>
                </c:pt>
                <c:pt idx="2">
                  <c:v>Kosovo*</c:v>
                </c:pt>
                <c:pt idx="3">
                  <c:v>Montenegro</c:v>
                </c:pt>
                <c:pt idx="4">
                  <c:v>North Macedonia</c:v>
                </c:pt>
                <c:pt idx="5">
                  <c:v>Serbia</c:v>
                </c:pt>
              </c:strCache>
            </c:strRef>
          </c:cat>
          <c:val>
            <c:numRef>
              <c:f>'Avg. RS revenue'!$I$232:$I$237</c:f>
              <c:numCache>
                <c:formatCode>#,##0.00</c:formatCode>
                <c:ptCount val="6"/>
                <c:pt idx="0">
                  <c:v>17.930756086179702</c:v>
                </c:pt>
                <c:pt idx="1">
                  <c:v>39.108577633007599</c:v>
                </c:pt>
                <c:pt idx="2">
                  <c:v>10.805409915615634</c:v>
                </c:pt>
                <c:pt idx="3">
                  <c:v>530.83442561644824</c:v>
                </c:pt>
                <c:pt idx="4">
                  <c:v>28.903430315998428</c:v>
                </c:pt>
                <c:pt idx="5">
                  <c:v>255.11080568415633</c:v>
                </c:pt>
              </c:numCache>
            </c:numRef>
          </c:val>
          <c:extLst>
            <c:ext xmlns:c16="http://schemas.microsoft.com/office/drawing/2014/chart" uri="{C3380CC4-5D6E-409C-BE32-E72D297353CC}">
              <c16:uniqueId val="{00000001-32DD-494E-BB93-D816C1ADAE52}"/>
            </c:ext>
          </c:extLst>
        </c:ser>
        <c:ser>
          <c:idx val="8"/>
          <c:order val="8"/>
          <c:tx>
            <c:strRef>
              <c:f>'Avg. RS revenue'!$J$231</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revenue'!$A$232:$A$237</c:f>
              <c:strCache>
                <c:ptCount val="6"/>
                <c:pt idx="0">
                  <c:v>Albania</c:v>
                </c:pt>
                <c:pt idx="1">
                  <c:v>Bosnia</c:v>
                </c:pt>
                <c:pt idx="2">
                  <c:v>Kosovo*</c:v>
                </c:pt>
                <c:pt idx="3">
                  <c:v>Montenegro</c:v>
                </c:pt>
                <c:pt idx="4">
                  <c:v>North Macedonia</c:v>
                </c:pt>
                <c:pt idx="5">
                  <c:v>Serbia</c:v>
                </c:pt>
              </c:strCache>
            </c:strRef>
          </c:cat>
          <c:val>
            <c:numRef>
              <c:f>'Avg. RS revenue'!$J$232:$J$237</c:f>
              <c:numCache>
                <c:formatCode>0.00</c:formatCode>
                <c:ptCount val="6"/>
                <c:pt idx="0">
                  <c:v>14.695821053862177</c:v>
                </c:pt>
                <c:pt idx="1">
                  <c:v>43.466030697731306</c:v>
                </c:pt>
                <c:pt idx="2">
                  <c:v>9.7548622986911671</c:v>
                </c:pt>
                <c:pt idx="3">
                  <c:v>480.94540584244527</c:v>
                </c:pt>
                <c:pt idx="4">
                  <c:v>9.2322234789121556</c:v>
                </c:pt>
                <c:pt idx="5">
                  <c:v>513.95275472602532</c:v>
                </c:pt>
              </c:numCache>
            </c:numRef>
          </c:val>
          <c:extLst>
            <c:ext xmlns:c16="http://schemas.microsoft.com/office/drawing/2014/chart" uri="{C3380CC4-5D6E-409C-BE32-E72D297353CC}">
              <c16:uniqueId val="{00000000-EA4E-4127-9A30-3CF54D2C46F0}"/>
            </c:ext>
          </c:extLst>
        </c:ser>
        <c:ser>
          <c:idx val="9"/>
          <c:order val="9"/>
          <c:tx>
            <c:strRef>
              <c:f>'Avg. RS revenue'!$K$231</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revenue'!$A$232:$A$237</c:f>
              <c:strCache>
                <c:ptCount val="6"/>
                <c:pt idx="0">
                  <c:v>Albania</c:v>
                </c:pt>
                <c:pt idx="1">
                  <c:v>Bosnia</c:v>
                </c:pt>
                <c:pt idx="2">
                  <c:v>Kosovo*</c:v>
                </c:pt>
                <c:pt idx="3">
                  <c:v>Montenegro</c:v>
                </c:pt>
                <c:pt idx="4">
                  <c:v>North Macedonia</c:v>
                </c:pt>
                <c:pt idx="5">
                  <c:v>Serbia</c:v>
                </c:pt>
              </c:strCache>
            </c:strRef>
          </c:cat>
          <c:val>
            <c:numRef>
              <c:f>'Avg. RS revenue'!$K$232:$K$237</c:f>
              <c:numCache>
                <c:formatCode>0.00</c:formatCode>
                <c:ptCount val="6"/>
                <c:pt idx="0">
                  <c:v>18.946144593154383</c:v>
                </c:pt>
                <c:pt idx="1">
                  <c:v>40.850294548514789</c:v>
                </c:pt>
                <c:pt idx="2">
                  <c:v>10.412648239380699</c:v>
                </c:pt>
                <c:pt idx="3">
                  <c:v>718.23707600985529</c:v>
                </c:pt>
                <c:pt idx="4">
                  <c:v>13.051782731998102</c:v>
                </c:pt>
                <c:pt idx="5">
                  <c:v>787.29963836748743</c:v>
                </c:pt>
              </c:numCache>
            </c:numRef>
          </c:val>
          <c:extLst>
            <c:ext xmlns:c16="http://schemas.microsoft.com/office/drawing/2014/chart" uri="{C3380CC4-5D6E-409C-BE32-E72D297353CC}">
              <c16:uniqueId val="{00000001-EA4E-4127-9A30-3CF54D2C46F0}"/>
            </c:ext>
          </c:extLst>
        </c:ser>
        <c:ser>
          <c:idx val="10"/>
          <c:order val="10"/>
          <c:tx>
            <c:strRef>
              <c:f>'Avg. RS revenue'!$L$231</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revenue'!$A$232:$A$237</c:f>
              <c:strCache>
                <c:ptCount val="6"/>
                <c:pt idx="0">
                  <c:v>Albania</c:v>
                </c:pt>
                <c:pt idx="1">
                  <c:v>Bosnia</c:v>
                </c:pt>
                <c:pt idx="2">
                  <c:v>Kosovo*</c:v>
                </c:pt>
                <c:pt idx="3">
                  <c:v>Montenegro</c:v>
                </c:pt>
                <c:pt idx="4">
                  <c:v>North Macedonia</c:v>
                </c:pt>
                <c:pt idx="5">
                  <c:v>Serbia</c:v>
                </c:pt>
              </c:strCache>
            </c:strRef>
          </c:cat>
          <c:val>
            <c:numRef>
              <c:f>'Avg. RS revenue'!$L$232:$L$237</c:f>
              <c:numCache>
                <c:formatCode>0.00</c:formatCode>
                <c:ptCount val="6"/>
                <c:pt idx="0">
                  <c:v>4.9506486108087602</c:v>
                </c:pt>
                <c:pt idx="1">
                  <c:v>43.736206896551721</c:v>
                </c:pt>
                <c:pt idx="2">
                  <c:v>10.206903363394918</c:v>
                </c:pt>
                <c:pt idx="3">
                  <c:v>725.50642147634733</c:v>
                </c:pt>
                <c:pt idx="4">
                  <c:v>11.503442787502694</c:v>
                </c:pt>
                <c:pt idx="5">
                  <c:v>678.99018406367861</c:v>
                </c:pt>
              </c:numCache>
            </c:numRef>
          </c:val>
          <c:extLst>
            <c:ext xmlns:c16="http://schemas.microsoft.com/office/drawing/2014/chart" uri="{C3380CC4-5D6E-409C-BE32-E72D297353CC}">
              <c16:uniqueId val="{00000000-49A4-4E9B-B592-A15ED63F0B28}"/>
            </c:ext>
          </c:extLst>
        </c:ser>
        <c:ser>
          <c:idx val="11"/>
          <c:order val="11"/>
          <c:tx>
            <c:strRef>
              <c:f>'Avg. RS revenue'!$M$231</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revenue'!$A$232:$A$237</c:f>
              <c:strCache>
                <c:ptCount val="6"/>
                <c:pt idx="0">
                  <c:v>Albania</c:v>
                </c:pt>
                <c:pt idx="1">
                  <c:v>Bosnia</c:v>
                </c:pt>
                <c:pt idx="2">
                  <c:v>Kosovo*</c:v>
                </c:pt>
                <c:pt idx="3">
                  <c:v>Montenegro</c:v>
                </c:pt>
                <c:pt idx="4">
                  <c:v>North Macedonia</c:v>
                </c:pt>
                <c:pt idx="5">
                  <c:v>Serbia</c:v>
                </c:pt>
              </c:strCache>
            </c:strRef>
          </c:cat>
          <c:val>
            <c:numRef>
              <c:f>'Avg. RS revenue'!$M$232:$M$237</c:f>
              <c:numCache>
                <c:formatCode>0.00</c:formatCode>
                <c:ptCount val="6"/>
                <c:pt idx="0">
                  <c:v>3.0858767934976186</c:v>
                </c:pt>
                <c:pt idx="1">
                  <c:v>34.533070088845015</c:v>
                </c:pt>
                <c:pt idx="2">
                  <c:v>4.996089954894523</c:v>
                </c:pt>
                <c:pt idx="3">
                  <c:v>33.615760206855903</c:v>
                </c:pt>
                <c:pt idx="4">
                  <c:v>11.314386764837955</c:v>
                </c:pt>
                <c:pt idx="5">
                  <c:v>520.08826981623452</c:v>
                </c:pt>
              </c:numCache>
            </c:numRef>
          </c:val>
          <c:extLst>
            <c:ext xmlns:c16="http://schemas.microsoft.com/office/drawing/2014/chart" uri="{C3380CC4-5D6E-409C-BE32-E72D297353CC}">
              <c16:uniqueId val="{00000001-49A4-4E9B-B592-A15ED63F0B28}"/>
            </c:ext>
          </c:extLst>
        </c:ser>
        <c:ser>
          <c:idx val="12"/>
          <c:order val="12"/>
          <c:tx>
            <c:strRef>
              <c:f>'Avg. RS revenue'!$N$231</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revenue'!$A$232:$A$237</c:f>
              <c:strCache>
                <c:ptCount val="6"/>
                <c:pt idx="0">
                  <c:v>Albania</c:v>
                </c:pt>
                <c:pt idx="1">
                  <c:v>Bosnia</c:v>
                </c:pt>
                <c:pt idx="2">
                  <c:v>Kosovo*</c:v>
                </c:pt>
                <c:pt idx="3">
                  <c:v>Montenegro</c:v>
                </c:pt>
                <c:pt idx="4">
                  <c:v>North Macedonia</c:v>
                </c:pt>
                <c:pt idx="5">
                  <c:v>Serbia</c:v>
                </c:pt>
              </c:strCache>
            </c:strRef>
          </c:cat>
          <c:val>
            <c:numRef>
              <c:f>'Avg. RS revenue'!$N$232:$N$237</c:f>
              <c:numCache>
                <c:formatCode>0.00</c:formatCode>
                <c:ptCount val="6"/>
                <c:pt idx="0">
                  <c:v>3.368642114429135</c:v>
                </c:pt>
                <c:pt idx="1">
                  <c:v>42.884900961612317</c:v>
                </c:pt>
                <c:pt idx="2">
                  <c:v>9.9175750992310565</c:v>
                </c:pt>
                <c:pt idx="3">
                  <c:v>46.98315873623153</c:v>
                </c:pt>
                <c:pt idx="4">
                  <c:v>8.5143963952744883</c:v>
                </c:pt>
                <c:pt idx="5">
                  <c:v>753.74174736061173</c:v>
                </c:pt>
              </c:numCache>
            </c:numRef>
          </c:val>
          <c:extLst>
            <c:ext xmlns:c16="http://schemas.microsoft.com/office/drawing/2014/chart" uri="{C3380CC4-5D6E-409C-BE32-E72D297353CC}">
              <c16:uniqueId val="{00000000-01BA-4368-893E-5FF54E20E929}"/>
            </c:ext>
          </c:extLst>
        </c:ser>
        <c:ser>
          <c:idx val="13"/>
          <c:order val="13"/>
          <c:tx>
            <c:strRef>
              <c:f>'Avg. RS revenue'!$O$231</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revenue'!$A$232:$A$237</c:f>
              <c:strCache>
                <c:ptCount val="6"/>
                <c:pt idx="0">
                  <c:v>Albania</c:v>
                </c:pt>
                <c:pt idx="1">
                  <c:v>Bosnia</c:v>
                </c:pt>
                <c:pt idx="2">
                  <c:v>Kosovo*</c:v>
                </c:pt>
                <c:pt idx="3">
                  <c:v>Montenegro</c:v>
                </c:pt>
                <c:pt idx="4">
                  <c:v>North Macedonia</c:v>
                </c:pt>
                <c:pt idx="5">
                  <c:v>Serbia</c:v>
                </c:pt>
              </c:strCache>
            </c:strRef>
          </c:cat>
          <c:val>
            <c:numRef>
              <c:f>'Avg. RS revenue'!$O$232:$O$237</c:f>
              <c:numCache>
                <c:formatCode>0.00</c:formatCode>
                <c:ptCount val="6"/>
                <c:pt idx="0">
                  <c:v>2.4047388558521181</c:v>
                </c:pt>
                <c:pt idx="1">
                  <c:v>36.799942724484019</c:v>
                </c:pt>
                <c:pt idx="2">
                  <c:v>9.6908342961551384</c:v>
                </c:pt>
                <c:pt idx="3">
                  <c:v>71.908044379392877</c:v>
                </c:pt>
                <c:pt idx="4">
                  <c:v>8.4291075886962066</c:v>
                </c:pt>
                <c:pt idx="5">
                  <c:v>765.13944816871333</c:v>
                </c:pt>
              </c:numCache>
            </c:numRef>
          </c:val>
          <c:extLst>
            <c:ext xmlns:c16="http://schemas.microsoft.com/office/drawing/2014/chart" uri="{C3380CC4-5D6E-409C-BE32-E72D297353CC}">
              <c16:uniqueId val="{00000001-01BA-4368-893E-5FF54E20E929}"/>
            </c:ext>
          </c:extLst>
        </c:ser>
        <c:ser>
          <c:idx val="14"/>
          <c:order val="14"/>
          <c:tx>
            <c:strRef>
              <c:f>'Avg. RS revenue'!$P$231</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revenue'!$A$232:$A$237</c:f>
              <c:strCache>
                <c:ptCount val="6"/>
                <c:pt idx="0">
                  <c:v>Albania</c:v>
                </c:pt>
                <c:pt idx="1">
                  <c:v>Bosnia</c:v>
                </c:pt>
                <c:pt idx="2">
                  <c:v>Kosovo*</c:v>
                </c:pt>
                <c:pt idx="3">
                  <c:v>Montenegro</c:v>
                </c:pt>
                <c:pt idx="4">
                  <c:v>North Macedonia</c:v>
                </c:pt>
                <c:pt idx="5">
                  <c:v>Serbia</c:v>
                </c:pt>
              </c:strCache>
            </c:strRef>
          </c:cat>
          <c:val>
            <c:numRef>
              <c:f>'Avg. RS revenue'!$P$232:$P$237</c:f>
              <c:numCache>
                <c:formatCode>0.00</c:formatCode>
                <c:ptCount val="6"/>
                <c:pt idx="0">
                  <c:v>4.0584667305088962</c:v>
                </c:pt>
                <c:pt idx="1">
                  <c:v>47.643131515067026</c:v>
                </c:pt>
                <c:pt idx="2">
                  <c:v>1.5703189407023606</c:v>
                </c:pt>
                <c:pt idx="3">
                  <c:v>224.81694326721029</c:v>
                </c:pt>
                <c:pt idx="4">
                  <c:v>0.68414890362228142</c:v>
                </c:pt>
                <c:pt idx="5">
                  <c:v>543.78843441466859</c:v>
                </c:pt>
              </c:numCache>
            </c:numRef>
          </c:val>
          <c:extLst>
            <c:ext xmlns:c16="http://schemas.microsoft.com/office/drawing/2014/chart" uri="{C3380CC4-5D6E-409C-BE32-E72D297353CC}">
              <c16:uniqueId val="{00000000-44FF-4411-9584-680190F2E4B0}"/>
            </c:ext>
          </c:extLst>
        </c:ser>
        <c:ser>
          <c:idx val="15"/>
          <c:order val="15"/>
          <c:tx>
            <c:strRef>
              <c:f>'Avg. RS revenue'!$Q$231</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revenue'!$A$232:$A$237</c:f>
              <c:strCache>
                <c:ptCount val="6"/>
                <c:pt idx="0">
                  <c:v>Albania</c:v>
                </c:pt>
                <c:pt idx="1">
                  <c:v>Bosnia</c:v>
                </c:pt>
                <c:pt idx="2">
                  <c:v>Kosovo*</c:v>
                </c:pt>
                <c:pt idx="3">
                  <c:v>Montenegro</c:v>
                </c:pt>
                <c:pt idx="4">
                  <c:v>North Macedonia</c:v>
                </c:pt>
                <c:pt idx="5">
                  <c:v>Serbia</c:v>
                </c:pt>
              </c:strCache>
            </c:strRef>
          </c:cat>
          <c:val>
            <c:numRef>
              <c:f>'Avg. RS revenue'!$Q$232:$Q$237</c:f>
              <c:numCache>
                <c:formatCode>0.00</c:formatCode>
                <c:ptCount val="6"/>
                <c:pt idx="0">
                  <c:v>1.1747010522351766</c:v>
                </c:pt>
                <c:pt idx="1">
                  <c:v>62.771137447234779</c:v>
                </c:pt>
                <c:pt idx="2">
                  <c:v>9.2838066424021832</c:v>
                </c:pt>
                <c:pt idx="3">
                  <c:v>140.00544128233807</c:v>
                </c:pt>
                <c:pt idx="4">
                  <c:v>1.3555422143479561</c:v>
                </c:pt>
                <c:pt idx="5">
                  <c:v>395.14339622641512</c:v>
                </c:pt>
              </c:numCache>
            </c:numRef>
          </c:val>
          <c:extLst>
            <c:ext xmlns:c16="http://schemas.microsoft.com/office/drawing/2014/chart" uri="{C3380CC4-5D6E-409C-BE32-E72D297353CC}">
              <c16:uniqueId val="{00000001-44FF-4411-9584-680190F2E4B0}"/>
            </c:ext>
          </c:extLst>
        </c:ser>
        <c:dLbls>
          <c:dLblPos val="outEnd"/>
          <c:showLegendKey val="0"/>
          <c:showVal val="1"/>
          <c:showCatName val="0"/>
          <c:showSerName val="0"/>
          <c:showPercent val="0"/>
          <c:showBubbleSize val="0"/>
        </c:dLbls>
        <c:gapWidth val="219"/>
        <c:overlap val="-27"/>
        <c:axId val="739475256"/>
        <c:axId val="739478536"/>
      </c:barChart>
      <c:catAx>
        <c:axId val="739475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9478536"/>
        <c:crosses val="autoZero"/>
        <c:auto val="1"/>
        <c:lblAlgn val="ctr"/>
        <c:lblOffset val="100"/>
        <c:noMultiLvlLbl val="0"/>
      </c:catAx>
      <c:valAx>
        <c:axId val="739478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de-DE"/>
                  <a:t>in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9475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8740157499999996" l="0.7" r="0.7" t="0.78740157499999996"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19 Retail revenues per minute - calls made - WB RLAH+ and RLAH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RS revenue'!$V$40</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revenue'!$T$41:$T$46</c:f>
              <c:strCache>
                <c:ptCount val="6"/>
                <c:pt idx="0">
                  <c:v>Albania</c:v>
                </c:pt>
                <c:pt idx="1">
                  <c:v>Bosnia</c:v>
                </c:pt>
                <c:pt idx="2">
                  <c:v>Kosovo*</c:v>
                </c:pt>
                <c:pt idx="3">
                  <c:v>Montenegro</c:v>
                </c:pt>
                <c:pt idx="4">
                  <c:v>North Macedonia</c:v>
                </c:pt>
                <c:pt idx="5">
                  <c:v>Serbia</c:v>
                </c:pt>
              </c:strCache>
            </c:strRef>
          </c:cat>
          <c:val>
            <c:numRef>
              <c:f>'Avg. RS revenue'!$V$41:$V$46</c:f>
              <c:numCache>
                <c:formatCode>0.00</c:formatCode>
                <c:ptCount val="6"/>
                <c:pt idx="0">
                  <c:v>4.0775505406421271</c:v>
                </c:pt>
                <c:pt idx="1">
                  <c:v>13.292539391112825</c:v>
                </c:pt>
                <c:pt idx="2">
                  <c:v>22.560956723999542</c:v>
                </c:pt>
                <c:pt idx="3">
                  <c:v>0.60375201636795461</c:v>
                </c:pt>
                <c:pt idx="4">
                  <c:v>9.4558447005164297</c:v>
                </c:pt>
                <c:pt idx="5">
                  <c:v>6.6921353978017573</c:v>
                </c:pt>
              </c:numCache>
            </c:numRef>
          </c:val>
          <c:extLst>
            <c:ext xmlns:c16="http://schemas.microsoft.com/office/drawing/2014/chart" uri="{C3380CC4-5D6E-409C-BE32-E72D297353CC}">
              <c16:uniqueId val="{00000007-458B-42A7-8414-510B3345EE46}"/>
            </c:ext>
          </c:extLst>
        </c:ser>
        <c:ser>
          <c:idx val="1"/>
          <c:order val="1"/>
          <c:tx>
            <c:strRef>
              <c:f>'Avg. RS revenue'!$W$40</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revenue'!$T$41:$T$46</c:f>
              <c:strCache>
                <c:ptCount val="6"/>
                <c:pt idx="0">
                  <c:v>Albania</c:v>
                </c:pt>
                <c:pt idx="1">
                  <c:v>Bosnia</c:v>
                </c:pt>
                <c:pt idx="2">
                  <c:v>Kosovo*</c:v>
                </c:pt>
                <c:pt idx="3">
                  <c:v>Montenegro</c:v>
                </c:pt>
                <c:pt idx="4">
                  <c:v>North Macedonia</c:v>
                </c:pt>
                <c:pt idx="5">
                  <c:v>Serbia</c:v>
                </c:pt>
              </c:strCache>
            </c:strRef>
          </c:cat>
          <c:val>
            <c:numRef>
              <c:f>'Avg. RS revenue'!$W$41:$W$46</c:f>
              <c:numCache>
                <c:formatCode>#,##0.00</c:formatCode>
                <c:ptCount val="6"/>
                <c:pt idx="0">
                  <c:v>5.0962731462136235</c:v>
                </c:pt>
                <c:pt idx="1">
                  <c:v>13.350512654731558</c:v>
                </c:pt>
                <c:pt idx="2">
                  <c:v>14.279908619174151</c:v>
                </c:pt>
                <c:pt idx="3">
                  <c:v>0.61406050123439171</c:v>
                </c:pt>
                <c:pt idx="4">
                  <c:v>8.5495670596032856</c:v>
                </c:pt>
                <c:pt idx="5">
                  <c:v>8.1445930162954578</c:v>
                </c:pt>
              </c:numCache>
            </c:numRef>
          </c:val>
          <c:extLst>
            <c:ext xmlns:c16="http://schemas.microsoft.com/office/drawing/2014/chart" uri="{C3380CC4-5D6E-409C-BE32-E72D297353CC}">
              <c16:uniqueId val="{00000008-458B-42A7-8414-510B3345EE46}"/>
            </c:ext>
          </c:extLst>
        </c:ser>
        <c:ser>
          <c:idx val="2"/>
          <c:order val="2"/>
          <c:tx>
            <c:strRef>
              <c:f>'Avg. RS revenue'!$X$40</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revenue'!$T$41:$T$46</c:f>
              <c:strCache>
                <c:ptCount val="6"/>
                <c:pt idx="0">
                  <c:v>Albania</c:v>
                </c:pt>
                <c:pt idx="1">
                  <c:v>Bosnia</c:v>
                </c:pt>
                <c:pt idx="2">
                  <c:v>Kosovo*</c:v>
                </c:pt>
                <c:pt idx="3">
                  <c:v>Montenegro</c:v>
                </c:pt>
                <c:pt idx="4">
                  <c:v>North Macedonia</c:v>
                </c:pt>
                <c:pt idx="5">
                  <c:v>Serbia</c:v>
                </c:pt>
              </c:strCache>
            </c:strRef>
          </c:cat>
          <c:val>
            <c:numRef>
              <c:f>'Avg. RS revenue'!$X$41:$X$46</c:f>
              <c:numCache>
                <c:formatCode>#,##0.00</c:formatCode>
                <c:ptCount val="6"/>
                <c:pt idx="0">
                  <c:v>3.8388567022535183</c:v>
                </c:pt>
                <c:pt idx="1">
                  <c:v>13.1698378914689</c:v>
                </c:pt>
                <c:pt idx="2">
                  <c:v>14.467024601992568</c:v>
                </c:pt>
                <c:pt idx="3">
                  <c:v>0.5832511748119924</c:v>
                </c:pt>
                <c:pt idx="4">
                  <c:v>5.914408044264964</c:v>
                </c:pt>
                <c:pt idx="5">
                  <c:v>7.0012524241619332</c:v>
                </c:pt>
              </c:numCache>
            </c:numRef>
          </c:val>
          <c:extLst>
            <c:ext xmlns:c16="http://schemas.microsoft.com/office/drawing/2014/chart" uri="{C3380CC4-5D6E-409C-BE32-E72D297353CC}">
              <c16:uniqueId val="{00000009-458B-42A7-8414-510B3345EE46}"/>
            </c:ext>
          </c:extLst>
        </c:ser>
        <c:ser>
          <c:idx val="3"/>
          <c:order val="3"/>
          <c:tx>
            <c:strRef>
              <c:f>'Avg. RS revenue'!$Y$40</c:f>
              <c:strCache>
                <c:ptCount val="1"/>
                <c:pt idx="0">
                  <c:v>Q2 2020</c:v>
                </c:pt>
              </c:strCache>
            </c:strRef>
          </c:tx>
          <c:spPr>
            <a:solidFill>
              <a:srgbClr val="255E9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revenue'!$T$41:$T$46</c:f>
              <c:strCache>
                <c:ptCount val="6"/>
                <c:pt idx="0">
                  <c:v>Albania</c:v>
                </c:pt>
                <c:pt idx="1">
                  <c:v>Bosnia</c:v>
                </c:pt>
                <c:pt idx="2">
                  <c:v>Kosovo*</c:v>
                </c:pt>
                <c:pt idx="3">
                  <c:v>Montenegro</c:v>
                </c:pt>
                <c:pt idx="4">
                  <c:v>North Macedonia</c:v>
                </c:pt>
                <c:pt idx="5">
                  <c:v>Serbia</c:v>
                </c:pt>
              </c:strCache>
            </c:strRef>
          </c:cat>
          <c:val>
            <c:numRef>
              <c:f>'Avg. RS revenue'!$Y$41:$Y$46</c:f>
              <c:numCache>
                <c:formatCode>#,##0.00</c:formatCode>
                <c:ptCount val="6"/>
                <c:pt idx="0">
                  <c:v>4.2000835584618796</c:v>
                </c:pt>
                <c:pt idx="1">
                  <c:v>11.548372122299327</c:v>
                </c:pt>
                <c:pt idx="2">
                  <c:v>16.313453419806738</c:v>
                </c:pt>
                <c:pt idx="3">
                  <c:v>0.3179911058875875</c:v>
                </c:pt>
                <c:pt idx="4">
                  <c:v>5.9290938752502029</c:v>
                </c:pt>
                <c:pt idx="5">
                  <c:v>6.9611613694746914</c:v>
                </c:pt>
              </c:numCache>
            </c:numRef>
          </c:val>
          <c:extLst>
            <c:ext xmlns:c16="http://schemas.microsoft.com/office/drawing/2014/chart" uri="{C3380CC4-5D6E-409C-BE32-E72D297353CC}">
              <c16:uniqueId val="{0000000A-458B-42A7-8414-510B3345EE46}"/>
            </c:ext>
          </c:extLst>
        </c:ser>
        <c:ser>
          <c:idx val="4"/>
          <c:order val="4"/>
          <c:tx>
            <c:strRef>
              <c:f>'Avg. RS revenue'!$Z$40</c:f>
              <c:strCache>
                <c:ptCount val="1"/>
                <c:pt idx="0">
                  <c:v>Q3 2020</c:v>
                </c:pt>
              </c:strCache>
            </c:strRef>
          </c:tx>
          <c:spPr>
            <a:solidFill>
              <a:srgbClr val="9E480E"/>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revenue'!$T$41:$T$46</c:f>
              <c:strCache>
                <c:ptCount val="6"/>
                <c:pt idx="0">
                  <c:v>Albania</c:v>
                </c:pt>
                <c:pt idx="1">
                  <c:v>Bosnia</c:v>
                </c:pt>
                <c:pt idx="2">
                  <c:v>Kosovo*</c:v>
                </c:pt>
                <c:pt idx="3">
                  <c:v>Montenegro</c:v>
                </c:pt>
                <c:pt idx="4">
                  <c:v>North Macedonia</c:v>
                </c:pt>
                <c:pt idx="5">
                  <c:v>Serbia</c:v>
                </c:pt>
              </c:strCache>
            </c:strRef>
          </c:cat>
          <c:val>
            <c:numRef>
              <c:f>'Avg. RS revenue'!$Z$41:$Z$46</c:f>
              <c:numCache>
                <c:formatCode>#,##0.00</c:formatCode>
                <c:ptCount val="6"/>
                <c:pt idx="0">
                  <c:v>4.1041195424177719</c:v>
                </c:pt>
                <c:pt idx="1">
                  <c:v>11.333644301254564</c:v>
                </c:pt>
                <c:pt idx="2">
                  <c:v>16.212169529537704</c:v>
                </c:pt>
                <c:pt idx="3">
                  <c:v>0.40949336033593114</c:v>
                </c:pt>
                <c:pt idx="4">
                  <c:v>6.1259609556141905</c:v>
                </c:pt>
                <c:pt idx="5">
                  <c:v>6.3139757505733876</c:v>
                </c:pt>
              </c:numCache>
            </c:numRef>
          </c:val>
          <c:extLst>
            <c:ext xmlns:c16="http://schemas.microsoft.com/office/drawing/2014/chart" uri="{C3380CC4-5D6E-409C-BE32-E72D297353CC}">
              <c16:uniqueId val="{00000000-9584-42DB-949F-191F3FAB030B}"/>
            </c:ext>
          </c:extLst>
        </c:ser>
        <c:ser>
          <c:idx val="5"/>
          <c:order val="5"/>
          <c:tx>
            <c:strRef>
              <c:f>'Avg. RS revenue'!$AA$40</c:f>
              <c:strCache>
                <c:ptCount val="1"/>
                <c:pt idx="0">
                  <c:v>Q4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revenue'!$T$41:$T$46</c:f>
              <c:strCache>
                <c:ptCount val="6"/>
                <c:pt idx="0">
                  <c:v>Albania</c:v>
                </c:pt>
                <c:pt idx="1">
                  <c:v>Bosnia</c:v>
                </c:pt>
                <c:pt idx="2">
                  <c:v>Kosovo*</c:v>
                </c:pt>
                <c:pt idx="3">
                  <c:v>Montenegro</c:v>
                </c:pt>
                <c:pt idx="4">
                  <c:v>North Macedonia</c:v>
                </c:pt>
                <c:pt idx="5">
                  <c:v>Serbia</c:v>
                </c:pt>
              </c:strCache>
            </c:strRef>
          </c:cat>
          <c:val>
            <c:numRef>
              <c:f>'Avg. RS revenue'!$AA$41:$AA$46</c:f>
              <c:numCache>
                <c:formatCode>#,##0.00</c:formatCode>
                <c:ptCount val="6"/>
                <c:pt idx="0">
                  <c:v>4.9476006084542146</c:v>
                </c:pt>
                <c:pt idx="1">
                  <c:v>12.678346772768769</c:v>
                </c:pt>
                <c:pt idx="2">
                  <c:v>17.171593385439529</c:v>
                </c:pt>
                <c:pt idx="3">
                  <c:v>0.42313803417254159</c:v>
                </c:pt>
                <c:pt idx="4">
                  <c:v>5.8945606758684148</c:v>
                </c:pt>
                <c:pt idx="5">
                  <c:v>6.270140601479679</c:v>
                </c:pt>
              </c:numCache>
            </c:numRef>
          </c:val>
          <c:extLst>
            <c:ext xmlns:c16="http://schemas.microsoft.com/office/drawing/2014/chart" uri="{C3380CC4-5D6E-409C-BE32-E72D297353CC}">
              <c16:uniqueId val="{00000000-9B09-450E-BD4B-CA52625062F1}"/>
            </c:ext>
          </c:extLst>
        </c:ser>
        <c:ser>
          <c:idx val="6"/>
          <c:order val="6"/>
          <c:tx>
            <c:strRef>
              <c:f>'Avg. RS revenue'!$AB$40</c:f>
              <c:strCache>
                <c:ptCount val="1"/>
                <c:pt idx="0">
                  <c:v>Q1 2021</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revenue'!$T$41:$T$46</c:f>
              <c:strCache>
                <c:ptCount val="6"/>
                <c:pt idx="0">
                  <c:v>Albania</c:v>
                </c:pt>
                <c:pt idx="1">
                  <c:v>Bosnia</c:v>
                </c:pt>
                <c:pt idx="2">
                  <c:v>Kosovo*</c:v>
                </c:pt>
                <c:pt idx="3">
                  <c:v>Montenegro</c:v>
                </c:pt>
                <c:pt idx="4">
                  <c:v>North Macedonia</c:v>
                </c:pt>
                <c:pt idx="5">
                  <c:v>Serbia</c:v>
                </c:pt>
              </c:strCache>
            </c:strRef>
          </c:cat>
          <c:val>
            <c:numRef>
              <c:f>'Avg. RS revenue'!$AB$41:$AB$46</c:f>
              <c:numCache>
                <c:formatCode>#,##0.00</c:formatCode>
                <c:ptCount val="6"/>
                <c:pt idx="0">
                  <c:v>4.5641025705658329</c:v>
                </c:pt>
                <c:pt idx="1">
                  <c:v>13.497132939401999</c:v>
                </c:pt>
                <c:pt idx="2">
                  <c:v>16.358884103835745</c:v>
                </c:pt>
                <c:pt idx="3">
                  <c:v>0.51033748006567237</c:v>
                </c:pt>
                <c:pt idx="4">
                  <c:v>5.5288979089320778</c:v>
                </c:pt>
                <c:pt idx="5">
                  <c:v>6.0498564997614679</c:v>
                </c:pt>
              </c:numCache>
            </c:numRef>
          </c:val>
          <c:extLst>
            <c:ext xmlns:c16="http://schemas.microsoft.com/office/drawing/2014/chart" uri="{C3380CC4-5D6E-409C-BE32-E72D297353CC}">
              <c16:uniqueId val="{00000001-9B09-450E-BD4B-CA52625062F1}"/>
            </c:ext>
          </c:extLst>
        </c:ser>
        <c:ser>
          <c:idx val="7"/>
          <c:order val="7"/>
          <c:tx>
            <c:strRef>
              <c:f>'Avg. RS revenue'!$AC$40</c:f>
              <c:strCache>
                <c:ptCount val="1"/>
                <c:pt idx="0">
                  <c:v>Q2 2021</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revenue'!$T$41:$T$46</c:f>
              <c:strCache>
                <c:ptCount val="6"/>
                <c:pt idx="0">
                  <c:v>Albania</c:v>
                </c:pt>
                <c:pt idx="1">
                  <c:v>Bosnia</c:v>
                </c:pt>
                <c:pt idx="2">
                  <c:v>Kosovo*</c:v>
                </c:pt>
                <c:pt idx="3">
                  <c:v>Montenegro</c:v>
                </c:pt>
                <c:pt idx="4">
                  <c:v>North Macedonia</c:v>
                </c:pt>
                <c:pt idx="5">
                  <c:v>Serbia</c:v>
                </c:pt>
              </c:strCache>
            </c:strRef>
          </c:cat>
          <c:val>
            <c:numRef>
              <c:f>'Avg. RS revenue'!$AC$41:$AC$46</c:f>
              <c:numCache>
                <c:formatCode>#,##0.00</c:formatCode>
                <c:ptCount val="6"/>
                <c:pt idx="0">
                  <c:v>9.0915891309205339</c:v>
                </c:pt>
                <c:pt idx="1">
                  <c:v>13.34026417800988</c:v>
                </c:pt>
                <c:pt idx="2">
                  <c:v>14.986496342909527</c:v>
                </c:pt>
                <c:pt idx="3">
                  <c:v>0.55786166865832543</c:v>
                </c:pt>
                <c:pt idx="4">
                  <c:v>5.5118656349193973</c:v>
                </c:pt>
                <c:pt idx="5">
                  <c:v>5.7987290767997708</c:v>
                </c:pt>
              </c:numCache>
            </c:numRef>
          </c:val>
          <c:extLst>
            <c:ext xmlns:c16="http://schemas.microsoft.com/office/drawing/2014/chart" uri="{C3380CC4-5D6E-409C-BE32-E72D297353CC}">
              <c16:uniqueId val="{00000000-0B53-4822-B4A5-162C9D92560A}"/>
            </c:ext>
          </c:extLst>
        </c:ser>
        <c:ser>
          <c:idx val="8"/>
          <c:order val="8"/>
          <c:tx>
            <c:strRef>
              <c:f>'Avg. RS revenue'!$AD$40</c:f>
              <c:strCache>
                <c:ptCount val="1"/>
                <c:pt idx="0">
                  <c:v>Q3 2021</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revenue'!$T$41:$T$46</c:f>
              <c:strCache>
                <c:ptCount val="6"/>
                <c:pt idx="0">
                  <c:v>Albania</c:v>
                </c:pt>
                <c:pt idx="1">
                  <c:v>Bosnia</c:v>
                </c:pt>
                <c:pt idx="2">
                  <c:v>Kosovo*</c:v>
                </c:pt>
                <c:pt idx="3">
                  <c:v>Montenegro</c:v>
                </c:pt>
                <c:pt idx="4">
                  <c:v>North Macedonia</c:v>
                </c:pt>
                <c:pt idx="5">
                  <c:v>Serbia</c:v>
                </c:pt>
              </c:strCache>
            </c:strRef>
          </c:cat>
          <c:val>
            <c:numRef>
              <c:f>'Avg. RS revenue'!$AD$41:$AD$46</c:f>
              <c:numCache>
                <c:formatCode>#,##0.00</c:formatCode>
                <c:ptCount val="6"/>
                <c:pt idx="0">
                  <c:v>0.21913657942059231</c:v>
                </c:pt>
                <c:pt idx="1">
                  <c:v>4.647733216461118</c:v>
                </c:pt>
                <c:pt idx="2">
                  <c:v>14.760625751914578</c:v>
                </c:pt>
                <c:pt idx="3">
                  <c:v>0.80175223107623617</c:v>
                </c:pt>
                <c:pt idx="4">
                  <c:v>0.70084530402785195</c:v>
                </c:pt>
                <c:pt idx="5">
                  <c:v>1.0319036178547076</c:v>
                </c:pt>
              </c:numCache>
            </c:numRef>
          </c:val>
          <c:extLst>
            <c:ext xmlns:c16="http://schemas.microsoft.com/office/drawing/2014/chart" uri="{C3380CC4-5D6E-409C-BE32-E72D297353CC}">
              <c16:uniqueId val="{00000001-0B53-4822-B4A5-162C9D92560A}"/>
            </c:ext>
          </c:extLst>
        </c:ser>
        <c:ser>
          <c:idx val="9"/>
          <c:order val="9"/>
          <c:tx>
            <c:strRef>
              <c:f>'Avg. RS revenue'!$AE$40</c:f>
              <c:strCache>
                <c:ptCount val="1"/>
                <c:pt idx="0">
                  <c:v>Q4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revenue'!$T$41:$T$46</c:f>
              <c:strCache>
                <c:ptCount val="6"/>
                <c:pt idx="0">
                  <c:v>Albania</c:v>
                </c:pt>
                <c:pt idx="1">
                  <c:v>Bosnia</c:v>
                </c:pt>
                <c:pt idx="2">
                  <c:v>Kosovo*</c:v>
                </c:pt>
                <c:pt idx="3">
                  <c:v>Montenegro</c:v>
                </c:pt>
                <c:pt idx="4">
                  <c:v>North Macedonia</c:v>
                </c:pt>
                <c:pt idx="5">
                  <c:v>Serbia</c:v>
                </c:pt>
              </c:strCache>
            </c:strRef>
          </c:cat>
          <c:val>
            <c:numRef>
              <c:f>'Avg. RS revenue'!$AE$41:$AE$46</c:f>
              <c:numCache>
                <c:formatCode>#,##0.00</c:formatCode>
                <c:ptCount val="6"/>
                <c:pt idx="0">
                  <c:v>4.2815863506823595</c:v>
                </c:pt>
                <c:pt idx="1">
                  <c:v>4.4270660078109891</c:v>
                </c:pt>
                <c:pt idx="2">
                  <c:v>15.069230314118661</c:v>
                </c:pt>
                <c:pt idx="3">
                  <c:v>0.7122307001296373</c:v>
                </c:pt>
                <c:pt idx="4">
                  <c:v>0.45545138765664173</c:v>
                </c:pt>
                <c:pt idx="5">
                  <c:v>1.3790390895915559</c:v>
                </c:pt>
              </c:numCache>
            </c:numRef>
          </c:val>
          <c:extLst>
            <c:ext xmlns:c16="http://schemas.microsoft.com/office/drawing/2014/chart" uri="{C3380CC4-5D6E-409C-BE32-E72D297353CC}">
              <c16:uniqueId val="{00000000-FBB7-47B7-82AD-871EDFE08A1D}"/>
            </c:ext>
          </c:extLst>
        </c:ser>
        <c:ser>
          <c:idx val="10"/>
          <c:order val="10"/>
          <c:tx>
            <c:strRef>
              <c:f>'Avg. RS revenue'!$AF$40</c:f>
              <c:strCache>
                <c:ptCount val="1"/>
                <c:pt idx="0">
                  <c:v>Q1 2022</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revenue'!$T$41:$T$46</c:f>
              <c:strCache>
                <c:ptCount val="6"/>
                <c:pt idx="0">
                  <c:v>Albania</c:v>
                </c:pt>
                <c:pt idx="1">
                  <c:v>Bosnia</c:v>
                </c:pt>
                <c:pt idx="2">
                  <c:v>Kosovo*</c:v>
                </c:pt>
                <c:pt idx="3">
                  <c:v>Montenegro</c:v>
                </c:pt>
                <c:pt idx="4">
                  <c:v>North Macedonia</c:v>
                </c:pt>
                <c:pt idx="5">
                  <c:v>Serbia</c:v>
                </c:pt>
              </c:strCache>
            </c:strRef>
          </c:cat>
          <c:val>
            <c:numRef>
              <c:f>'Avg. RS revenue'!$AF$41:$AF$46</c:f>
              <c:numCache>
                <c:formatCode>#,##0.00</c:formatCode>
                <c:ptCount val="6"/>
                <c:pt idx="0">
                  <c:v>4.2402487491207905</c:v>
                </c:pt>
                <c:pt idx="1">
                  <c:v>4.2739218000288481</c:v>
                </c:pt>
                <c:pt idx="2">
                  <c:v>14.607305503483637</c:v>
                </c:pt>
                <c:pt idx="3">
                  <c:v>0.80923087477237854</c:v>
                </c:pt>
                <c:pt idx="4">
                  <c:v>0.36790126222799868</c:v>
                </c:pt>
                <c:pt idx="5">
                  <c:v>1.3138540470940969</c:v>
                </c:pt>
              </c:numCache>
            </c:numRef>
          </c:val>
          <c:extLst>
            <c:ext xmlns:c16="http://schemas.microsoft.com/office/drawing/2014/chart" uri="{C3380CC4-5D6E-409C-BE32-E72D297353CC}">
              <c16:uniqueId val="{00000001-FBB7-47B7-82AD-871EDFE08A1D}"/>
            </c:ext>
          </c:extLst>
        </c:ser>
        <c:ser>
          <c:idx val="11"/>
          <c:order val="11"/>
          <c:tx>
            <c:strRef>
              <c:f>'Avg. RS revenue'!$AG$40</c:f>
              <c:strCache>
                <c:ptCount val="1"/>
                <c:pt idx="0">
                  <c:v>Q2 2022</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revenue'!$T$41:$T$46</c:f>
              <c:strCache>
                <c:ptCount val="6"/>
                <c:pt idx="0">
                  <c:v>Albania</c:v>
                </c:pt>
                <c:pt idx="1">
                  <c:v>Bosnia</c:v>
                </c:pt>
                <c:pt idx="2">
                  <c:v>Kosovo*</c:v>
                </c:pt>
                <c:pt idx="3">
                  <c:v>Montenegro</c:v>
                </c:pt>
                <c:pt idx="4">
                  <c:v>North Macedonia</c:v>
                </c:pt>
                <c:pt idx="5">
                  <c:v>Serbia</c:v>
                </c:pt>
              </c:strCache>
            </c:strRef>
          </c:cat>
          <c:val>
            <c:numRef>
              <c:f>'Avg. RS revenue'!$AG$41:$AG$46</c:f>
              <c:numCache>
                <c:formatCode>#,##0.00</c:formatCode>
                <c:ptCount val="6"/>
                <c:pt idx="0">
                  <c:v>3.7741199002343162</c:v>
                </c:pt>
                <c:pt idx="1">
                  <c:v>4.2065495911686313</c:v>
                </c:pt>
                <c:pt idx="2">
                  <c:v>16.290168597610911</c:v>
                </c:pt>
                <c:pt idx="3">
                  <c:v>0.92395225726224928</c:v>
                </c:pt>
                <c:pt idx="4">
                  <c:v>0.32834030961202471</c:v>
                </c:pt>
                <c:pt idx="5">
                  <c:v>1.0282939299052158</c:v>
                </c:pt>
              </c:numCache>
            </c:numRef>
          </c:val>
          <c:extLst>
            <c:ext xmlns:c16="http://schemas.microsoft.com/office/drawing/2014/chart" uri="{C3380CC4-5D6E-409C-BE32-E72D297353CC}">
              <c16:uniqueId val="{00000000-DA70-44EF-9B93-41D858EEB0AB}"/>
            </c:ext>
          </c:extLst>
        </c:ser>
        <c:ser>
          <c:idx val="12"/>
          <c:order val="12"/>
          <c:tx>
            <c:strRef>
              <c:f>'Avg. RS revenue'!$AH$40</c:f>
              <c:strCache>
                <c:ptCount val="1"/>
                <c:pt idx="0">
                  <c:v>Q3 2022</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revenue'!$T$41:$T$46</c:f>
              <c:strCache>
                <c:ptCount val="6"/>
                <c:pt idx="0">
                  <c:v>Albania</c:v>
                </c:pt>
                <c:pt idx="1">
                  <c:v>Bosnia</c:v>
                </c:pt>
                <c:pt idx="2">
                  <c:v>Kosovo*</c:v>
                </c:pt>
                <c:pt idx="3">
                  <c:v>Montenegro</c:v>
                </c:pt>
                <c:pt idx="4">
                  <c:v>North Macedonia</c:v>
                </c:pt>
                <c:pt idx="5">
                  <c:v>Serbia</c:v>
                </c:pt>
              </c:strCache>
            </c:strRef>
          </c:cat>
          <c:val>
            <c:numRef>
              <c:f>'Avg. RS revenue'!$AH$41:$AH$46</c:f>
              <c:numCache>
                <c:formatCode>#,##0.00</c:formatCode>
                <c:ptCount val="6"/>
                <c:pt idx="0">
                  <c:v>4.3992891840367161</c:v>
                </c:pt>
                <c:pt idx="1">
                  <c:v>3.9931465201010665</c:v>
                </c:pt>
                <c:pt idx="2">
                  <c:v>16.684760250688253</c:v>
                </c:pt>
                <c:pt idx="3">
                  <c:v>0.99029181652356479</c:v>
                </c:pt>
                <c:pt idx="4">
                  <c:v>0.33485183069269825</c:v>
                </c:pt>
                <c:pt idx="5">
                  <c:v>0.7404755487325223</c:v>
                </c:pt>
              </c:numCache>
            </c:numRef>
          </c:val>
          <c:extLst>
            <c:ext xmlns:c16="http://schemas.microsoft.com/office/drawing/2014/chart" uri="{C3380CC4-5D6E-409C-BE32-E72D297353CC}">
              <c16:uniqueId val="{00000001-DA70-44EF-9B93-41D858EEB0AB}"/>
            </c:ext>
          </c:extLst>
        </c:ser>
        <c:dLbls>
          <c:dLblPos val="outEnd"/>
          <c:showLegendKey val="0"/>
          <c:showVal val="1"/>
          <c:showCatName val="0"/>
          <c:showSerName val="0"/>
          <c:showPercent val="0"/>
          <c:showBubbleSize val="0"/>
        </c:dLbls>
        <c:gapWidth val="219"/>
        <c:overlap val="-27"/>
        <c:axId val="613723512"/>
        <c:axId val="613716624"/>
      </c:barChart>
      <c:catAx>
        <c:axId val="61372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716624"/>
        <c:crosses val="autoZero"/>
        <c:auto val="1"/>
        <c:lblAlgn val="ctr"/>
        <c:lblOffset val="100"/>
        <c:noMultiLvlLbl val="0"/>
      </c:catAx>
      <c:valAx>
        <c:axId val="6137166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723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23 Retail revenues per minute - calls received - WB RLAH+ and RLAH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RS revenue'!$U$110</c:f>
              <c:strCache>
                <c:ptCount val="1"/>
                <c:pt idx="0">
                  <c:v>Q3 2019</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revenue'!$S$111:$S$116</c:f>
              <c:strCache>
                <c:ptCount val="6"/>
                <c:pt idx="0">
                  <c:v>Albania</c:v>
                </c:pt>
                <c:pt idx="1">
                  <c:v>Bosnia</c:v>
                </c:pt>
                <c:pt idx="2">
                  <c:v>Kosovo*</c:v>
                </c:pt>
                <c:pt idx="3">
                  <c:v>Montenegro</c:v>
                </c:pt>
                <c:pt idx="4">
                  <c:v>North Macedonia</c:v>
                </c:pt>
                <c:pt idx="5">
                  <c:v>Serbia</c:v>
                </c:pt>
              </c:strCache>
            </c:strRef>
          </c:cat>
          <c:val>
            <c:numRef>
              <c:f>'Avg. RS revenue'!$U$111:$U$116</c:f>
              <c:numCache>
                <c:formatCode>0.00</c:formatCode>
                <c:ptCount val="6"/>
                <c:pt idx="0">
                  <c:v>2.1463331466174731</c:v>
                </c:pt>
                <c:pt idx="1">
                  <c:v>3.8016666178208922</c:v>
                </c:pt>
                <c:pt idx="2">
                  <c:v>6.9265104235367341</c:v>
                </c:pt>
                <c:pt idx="3">
                  <c:v>1.1584103492186968</c:v>
                </c:pt>
                <c:pt idx="4">
                  <c:v>3.9044170401915377</c:v>
                </c:pt>
                <c:pt idx="5">
                  <c:v>3.3828215027694695</c:v>
                </c:pt>
              </c:numCache>
            </c:numRef>
          </c:val>
          <c:extLst>
            <c:ext xmlns:c16="http://schemas.microsoft.com/office/drawing/2014/chart" uri="{C3380CC4-5D6E-409C-BE32-E72D297353CC}">
              <c16:uniqueId val="{00000000-D5F6-49D6-8CAC-695B4E686AEC}"/>
            </c:ext>
          </c:extLst>
        </c:ser>
        <c:ser>
          <c:idx val="1"/>
          <c:order val="1"/>
          <c:tx>
            <c:strRef>
              <c:f>'Avg. RS revenue'!$V$110</c:f>
              <c:strCache>
                <c:ptCount val="1"/>
                <c:pt idx="0">
                  <c:v>Q4 2019</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revenue'!$S$111:$S$116</c:f>
              <c:strCache>
                <c:ptCount val="6"/>
                <c:pt idx="0">
                  <c:v>Albania</c:v>
                </c:pt>
                <c:pt idx="1">
                  <c:v>Bosnia</c:v>
                </c:pt>
                <c:pt idx="2">
                  <c:v>Kosovo*</c:v>
                </c:pt>
                <c:pt idx="3">
                  <c:v>Montenegro</c:v>
                </c:pt>
                <c:pt idx="4">
                  <c:v>North Macedonia</c:v>
                </c:pt>
                <c:pt idx="5">
                  <c:v>Serbia</c:v>
                </c:pt>
              </c:strCache>
            </c:strRef>
          </c:cat>
          <c:val>
            <c:numRef>
              <c:f>'Avg. RS revenue'!$V$111:$V$116</c:f>
              <c:numCache>
                <c:formatCode>#,##0.00</c:formatCode>
                <c:ptCount val="6"/>
                <c:pt idx="0">
                  <c:v>3.3983456968267376</c:v>
                </c:pt>
                <c:pt idx="1">
                  <c:v>3.8824579593030895</c:v>
                </c:pt>
                <c:pt idx="2">
                  <c:v>6.6657805667371406</c:v>
                </c:pt>
                <c:pt idx="3">
                  <c:v>0.93117999671472262</c:v>
                </c:pt>
                <c:pt idx="4">
                  <c:v>3.6928716599191933</c:v>
                </c:pt>
                <c:pt idx="5">
                  <c:v>3.8373327138353583</c:v>
                </c:pt>
              </c:numCache>
            </c:numRef>
          </c:val>
          <c:extLst>
            <c:ext xmlns:c16="http://schemas.microsoft.com/office/drawing/2014/chart" uri="{C3380CC4-5D6E-409C-BE32-E72D297353CC}">
              <c16:uniqueId val="{00000001-D5F6-49D6-8CAC-695B4E686AEC}"/>
            </c:ext>
          </c:extLst>
        </c:ser>
        <c:ser>
          <c:idx val="2"/>
          <c:order val="2"/>
          <c:tx>
            <c:strRef>
              <c:f>'Avg. RS revenue'!$W$110</c:f>
              <c:strCache>
                <c:ptCount val="1"/>
                <c:pt idx="0">
                  <c:v>Q1 2020</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revenue'!$S$111:$S$116</c:f>
              <c:strCache>
                <c:ptCount val="6"/>
                <c:pt idx="0">
                  <c:v>Albania</c:v>
                </c:pt>
                <c:pt idx="1">
                  <c:v>Bosnia</c:v>
                </c:pt>
                <c:pt idx="2">
                  <c:v>Kosovo*</c:v>
                </c:pt>
                <c:pt idx="3">
                  <c:v>Montenegro</c:v>
                </c:pt>
                <c:pt idx="4">
                  <c:v>North Macedonia</c:v>
                </c:pt>
                <c:pt idx="5">
                  <c:v>Serbia</c:v>
                </c:pt>
              </c:strCache>
            </c:strRef>
          </c:cat>
          <c:val>
            <c:numRef>
              <c:f>'Avg. RS revenue'!$W$111:$W$116</c:f>
              <c:numCache>
                <c:formatCode>#,##0.00</c:formatCode>
                <c:ptCount val="6"/>
                <c:pt idx="0">
                  <c:v>3.0074613406948276</c:v>
                </c:pt>
                <c:pt idx="1">
                  <c:v>3.9533228854587676</c:v>
                </c:pt>
                <c:pt idx="2">
                  <c:v>7.2446768257947474</c:v>
                </c:pt>
                <c:pt idx="3">
                  <c:v>0.85098923159798079</c:v>
                </c:pt>
                <c:pt idx="4">
                  <c:v>3.7150542448544046</c:v>
                </c:pt>
                <c:pt idx="5">
                  <c:v>3.5084081277619146</c:v>
                </c:pt>
              </c:numCache>
            </c:numRef>
          </c:val>
          <c:extLst>
            <c:ext xmlns:c16="http://schemas.microsoft.com/office/drawing/2014/chart" uri="{C3380CC4-5D6E-409C-BE32-E72D297353CC}">
              <c16:uniqueId val="{00000002-D5F6-49D6-8CAC-695B4E686AEC}"/>
            </c:ext>
          </c:extLst>
        </c:ser>
        <c:ser>
          <c:idx val="3"/>
          <c:order val="3"/>
          <c:tx>
            <c:strRef>
              <c:f>'Avg. RS revenue'!$X$110</c:f>
              <c:strCache>
                <c:ptCount val="1"/>
                <c:pt idx="0">
                  <c:v>Q2 2020</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revenue'!$S$111:$S$116</c:f>
              <c:strCache>
                <c:ptCount val="6"/>
                <c:pt idx="0">
                  <c:v>Albania</c:v>
                </c:pt>
                <c:pt idx="1">
                  <c:v>Bosnia</c:v>
                </c:pt>
                <c:pt idx="2">
                  <c:v>Kosovo*</c:v>
                </c:pt>
                <c:pt idx="3">
                  <c:v>Montenegro</c:v>
                </c:pt>
                <c:pt idx="4">
                  <c:v>North Macedonia</c:v>
                </c:pt>
                <c:pt idx="5">
                  <c:v>Serbia</c:v>
                </c:pt>
              </c:strCache>
            </c:strRef>
          </c:cat>
          <c:val>
            <c:numRef>
              <c:f>'Avg. RS revenue'!$X$111:$X$116</c:f>
              <c:numCache>
                <c:formatCode>#,##0.00</c:formatCode>
                <c:ptCount val="6"/>
                <c:pt idx="0">
                  <c:v>3.5963756961990576</c:v>
                </c:pt>
                <c:pt idx="1">
                  <c:v>3.6958590468070538</c:v>
                </c:pt>
                <c:pt idx="2">
                  <c:v>4.2137363623422646</c:v>
                </c:pt>
                <c:pt idx="3">
                  <c:v>0.66662205402138563</c:v>
                </c:pt>
                <c:pt idx="4">
                  <c:v>3.8284412356467041</c:v>
                </c:pt>
                <c:pt idx="5">
                  <c:v>3.6348816689229535</c:v>
                </c:pt>
              </c:numCache>
            </c:numRef>
          </c:val>
          <c:extLst>
            <c:ext xmlns:c16="http://schemas.microsoft.com/office/drawing/2014/chart" uri="{C3380CC4-5D6E-409C-BE32-E72D297353CC}">
              <c16:uniqueId val="{00000000-7219-4A4F-9C1B-D17D92C80141}"/>
            </c:ext>
          </c:extLst>
        </c:ser>
        <c:ser>
          <c:idx val="4"/>
          <c:order val="4"/>
          <c:tx>
            <c:strRef>
              <c:f>'Avg. RS revenue'!$Y$110</c:f>
              <c:strCache>
                <c:ptCount val="1"/>
                <c:pt idx="0">
                  <c:v>Q3 2020</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revenue'!$S$111:$S$116</c:f>
              <c:strCache>
                <c:ptCount val="6"/>
                <c:pt idx="0">
                  <c:v>Albania</c:v>
                </c:pt>
                <c:pt idx="1">
                  <c:v>Bosnia</c:v>
                </c:pt>
                <c:pt idx="2">
                  <c:v>Kosovo*</c:v>
                </c:pt>
                <c:pt idx="3">
                  <c:v>Montenegro</c:v>
                </c:pt>
                <c:pt idx="4">
                  <c:v>North Macedonia</c:v>
                </c:pt>
                <c:pt idx="5">
                  <c:v>Serbia</c:v>
                </c:pt>
              </c:strCache>
            </c:strRef>
          </c:cat>
          <c:val>
            <c:numRef>
              <c:f>'Avg. RS revenue'!$Y$111:$Y$116</c:f>
              <c:numCache>
                <c:formatCode>#,##0.00</c:formatCode>
                <c:ptCount val="6"/>
                <c:pt idx="0">
                  <c:v>2.1469193369490975</c:v>
                </c:pt>
                <c:pt idx="1">
                  <c:v>2.3593072639481196</c:v>
                </c:pt>
                <c:pt idx="2">
                  <c:v>2.6596573112893793</c:v>
                </c:pt>
                <c:pt idx="3">
                  <c:v>0.46848135994101409</c:v>
                </c:pt>
                <c:pt idx="4">
                  <c:v>2.293827550978889</c:v>
                </c:pt>
                <c:pt idx="5">
                  <c:v>2.4719217868750794</c:v>
                </c:pt>
              </c:numCache>
            </c:numRef>
          </c:val>
          <c:extLst>
            <c:ext xmlns:c16="http://schemas.microsoft.com/office/drawing/2014/chart" uri="{C3380CC4-5D6E-409C-BE32-E72D297353CC}">
              <c16:uniqueId val="{00000001-7219-4A4F-9C1B-D17D92C80141}"/>
            </c:ext>
          </c:extLst>
        </c:ser>
        <c:ser>
          <c:idx val="5"/>
          <c:order val="5"/>
          <c:tx>
            <c:strRef>
              <c:f>'Avg. RS revenue'!$Z$110</c:f>
              <c:strCache>
                <c:ptCount val="1"/>
                <c:pt idx="0">
                  <c:v>Q4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revenue'!$S$111:$S$116</c:f>
              <c:strCache>
                <c:ptCount val="6"/>
                <c:pt idx="0">
                  <c:v>Albania</c:v>
                </c:pt>
                <c:pt idx="1">
                  <c:v>Bosnia</c:v>
                </c:pt>
                <c:pt idx="2">
                  <c:v>Kosovo*</c:v>
                </c:pt>
                <c:pt idx="3">
                  <c:v>Montenegro</c:v>
                </c:pt>
                <c:pt idx="4">
                  <c:v>North Macedonia</c:v>
                </c:pt>
                <c:pt idx="5">
                  <c:v>Serbia</c:v>
                </c:pt>
              </c:strCache>
            </c:strRef>
          </c:cat>
          <c:val>
            <c:numRef>
              <c:f>'Avg. RS revenue'!$Z$111:$Z$116</c:f>
              <c:numCache>
                <c:formatCode>#,##0.00</c:formatCode>
                <c:ptCount val="6"/>
                <c:pt idx="0">
                  <c:v>2.3299216080719538</c:v>
                </c:pt>
                <c:pt idx="1">
                  <c:v>2.4390683692133703</c:v>
                </c:pt>
                <c:pt idx="2">
                  <c:v>2.5189134839954592</c:v>
                </c:pt>
                <c:pt idx="3">
                  <c:v>0.45275937118147946</c:v>
                </c:pt>
                <c:pt idx="4">
                  <c:v>2.2984037217230298</c:v>
                </c:pt>
                <c:pt idx="5">
                  <c:v>2.1929851261699418</c:v>
                </c:pt>
              </c:numCache>
            </c:numRef>
          </c:val>
          <c:extLst>
            <c:ext xmlns:c16="http://schemas.microsoft.com/office/drawing/2014/chart" uri="{C3380CC4-5D6E-409C-BE32-E72D297353CC}">
              <c16:uniqueId val="{00000000-2A61-4E93-B34F-53308796DD69}"/>
            </c:ext>
          </c:extLst>
        </c:ser>
        <c:ser>
          <c:idx val="6"/>
          <c:order val="6"/>
          <c:tx>
            <c:strRef>
              <c:f>'Avg. RS revenue'!$AA$110</c:f>
              <c:strCache>
                <c:ptCount val="1"/>
                <c:pt idx="0">
                  <c:v>Q1 2021</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revenue'!$S$111:$S$116</c:f>
              <c:strCache>
                <c:ptCount val="6"/>
                <c:pt idx="0">
                  <c:v>Albania</c:v>
                </c:pt>
                <c:pt idx="1">
                  <c:v>Bosnia</c:v>
                </c:pt>
                <c:pt idx="2">
                  <c:v>Kosovo*</c:v>
                </c:pt>
                <c:pt idx="3">
                  <c:v>Montenegro</c:v>
                </c:pt>
                <c:pt idx="4">
                  <c:v>North Macedonia</c:v>
                </c:pt>
                <c:pt idx="5">
                  <c:v>Serbia</c:v>
                </c:pt>
              </c:strCache>
            </c:strRef>
          </c:cat>
          <c:val>
            <c:numRef>
              <c:f>'Avg. RS revenue'!$AA$111:$AA$116</c:f>
              <c:numCache>
                <c:formatCode>#,##0.00</c:formatCode>
                <c:ptCount val="6"/>
                <c:pt idx="0">
                  <c:v>2.1985597826097272</c:v>
                </c:pt>
                <c:pt idx="1">
                  <c:v>2.4156243856890112</c:v>
                </c:pt>
                <c:pt idx="2">
                  <c:v>2.5076526138899951</c:v>
                </c:pt>
                <c:pt idx="3">
                  <c:v>0.4855496372098197</c:v>
                </c:pt>
                <c:pt idx="4">
                  <c:v>2.3063210327272334</c:v>
                </c:pt>
                <c:pt idx="5">
                  <c:v>2.1512495384798229</c:v>
                </c:pt>
              </c:numCache>
            </c:numRef>
          </c:val>
          <c:extLst>
            <c:ext xmlns:c16="http://schemas.microsoft.com/office/drawing/2014/chart" uri="{C3380CC4-5D6E-409C-BE32-E72D297353CC}">
              <c16:uniqueId val="{00000001-2A61-4E93-B34F-53308796DD69}"/>
            </c:ext>
          </c:extLst>
        </c:ser>
        <c:ser>
          <c:idx val="7"/>
          <c:order val="7"/>
          <c:tx>
            <c:strRef>
              <c:f>'Avg. RS revenue'!$AB$110</c:f>
              <c:strCache>
                <c:ptCount val="1"/>
                <c:pt idx="0">
                  <c:v>Q2 2021</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revenue'!$S$111:$S$116</c:f>
              <c:strCache>
                <c:ptCount val="6"/>
                <c:pt idx="0">
                  <c:v>Albania</c:v>
                </c:pt>
                <c:pt idx="1">
                  <c:v>Bosnia</c:v>
                </c:pt>
                <c:pt idx="2">
                  <c:v>Kosovo*</c:v>
                </c:pt>
                <c:pt idx="3">
                  <c:v>Montenegro</c:v>
                </c:pt>
                <c:pt idx="4">
                  <c:v>North Macedonia</c:v>
                </c:pt>
                <c:pt idx="5">
                  <c:v>Serbia</c:v>
                </c:pt>
              </c:strCache>
            </c:strRef>
          </c:cat>
          <c:val>
            <c:numRef>
              <c:f>'Avg. RS revenue'!$AB$111:$AB$116</c:f>
              <c:numCache>
                <c:formatCode>#,##0.00</c:formatCode>
                <c:ptCount val="6"/>
                <c:pt idx="0">
                  <c:v>1.4896737101384692</c:v>
                </c:pt>
                <c:pt idx="1">
                  <c:v>2.4268148031191816</c:v>
                </c:pt>
                <c:pt idx="2">
                  <c:v>1.47606257519146</c:v>
                </c:pt>
                <c:pt idx="3">
                  <c:v>0.51608294738800464</c:v>
                </c:pt>
                <c:pt idx="4">
                  <c:v>2.3334532348545083</c:v>
                </c:pt>
                <c:pt idx="5">
                  <c:v>2.1831371991274997</c:v>
                </c:pt>
              </c:numCache>
            </c:numRef>
          </c:val>
          <c:extLst>
            <c:ext xmlns:c16="http://schemas.microsoft.com/office/drawing/2014/chart" uri="{C3380CC4-5D6E-409C-BE32-E72D297353CC}">
              <c16:uniqueId val="{00000000-1FBF-4F4E-9B77-E033F5DE2289}"/>
            </c:ext>
          </c:extLst>
        </c:ser>
        <c:ser>
          <c:idx val="8"/>
          <c:order val="8"/>
          <c:tx>
            <c:strRef>
              <c:f>'Avg. RS revenue'!$AC$110</c:f>
              <c:strCache>
                <c:ptCount val="1"/>
                <c:pt idx="0">
                  <c:v>Q3 2021</c:v>
                </c:pt>
              </c:strCache>
            </c:strRef>
          </c:tx>
          <c:spPr>
            <a:solidFill>
              <a:schemeClr val="accent3">
                <a:lumMod val="60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73B8-4BDC-9928-E4CD104FD7D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revenue'!$S$111:$S$116</c:f>
              <c:strCache>
                <c:ptCount val="6"/>
                <c:pt idx="0">
                  <c:v>Albania</c:v>
                </c:pt>
                <c:pt idx="1">
                  <c:v>Bosnia</c:v>
                </c:pt>
                <c:pt idx="2">
                  <c:v>Kosovo*</c:v>
                </c:pt>
                <c:pt idx="3">
                  <c:v>Montenegro</c:v>
                </c:pt>
                <c:pt idx="4">
                  <c:v>North Macedonia</c:v>
                </c:pt>
                <c:pt idx="5">
                  <c:v>Serbia</c:v>
                </c:pt>
              </c:strCache>
            </c:strRef>
          </c:cat>
          <c:val>
            <c:numRef>
              <c:f>'Avg. RS revenue'!$AC$111:$AC$116</c:f>
              <c:numCache>
                <c:formatCode>#,##0.00</c:formatCode>
                <c:ptCount val="6"/>
                <c:pt idx="0">
                  <c:v>2.1658503864410938E-4</c:v>
                </c:pt>
                <c:pt idx="1">
                  <c:v>5.5050355159051521E-3</c:v>
                </c:pt>
                <c:pt idx="2">
                  <c:v>1.8594175002796875E-2</c:v>
                </c:pt>
                <c:pt idx="3">
                  <c:v>1.4755842805606203E-2</c:v>
                </c:pt>
                <c:pt idx="4">
                  <c:v>0</c:v>
                </c:pt>
                <c:pt idx="5">
                  <c:v>9.7611960779654797E-2</c:v>
                </c:pt>
              </c:numCache>
            </c:numRef>
          </c:val>
          <c:extLst>
            <c:ext xmlns:c16="http://schemas.microsoft.com/office/drawing/2014/chart" uri="{C3380CC4-5D6E-409C-BE32-E72D297353CC}">
              <c16:uniqueId val="{00000001-1FBF-4F4E-9B77-E033F5DE2289}"/>
            </c:ext>
          </c:extLst>
        </c:ser>
        <c:ser>
          <c:idx val="9"/>
          <c:order val="9"/>
          <c:tx>
            <c:strRef>
              <c:f>'Avg. RS revenue'!$AD$110</c:f>
              <c:strCache>
                <c:ptCount val="1"/>
                <c:pt idx="0">
                  <c:v>Q4 2021</c:v>
                </c:pt>
              </c:strCache>
            </c:strRef>
          </c:tx>
          <c:spPr>
            <a:solidFill>
              <a:schemeClr val="accent4">
                <a:lumMod val="6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5-73B8-4BDC-9928-E4CD104FD7D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revenue'!$S$111:$S$116</c:f>
              <c:strCache>
                <c:ptCount val="6"/>
                <c:pt idx="0">
                  <c:v>Albania</c:v>
                </c:pt>
                <c:pt idx="1">
                  <c:v>Bosnia</c:v>
                </c:pt>
                <c:pt idx="2">
                  <c:v>Kosovo*</c:v>
                </c:pt>
                <c:pt idx="3">
                  <c:v>Montenegro</c:v>
                </c:pt>
                <c:pt idx="4">
                  <c:v>North Macedonia</c:v>
                </c:pt>
                <c:pt idx="5">
                  <c:v>Serbia</c:v>
                </c:pt>
              </c:strCache>
            </c:strRef>
          </c:cat>
          <c:val>
            <c:numRef>
              <c:f>'Avg. RS revenue'!$AD$111:$AD$116</c:f>
              <c:numCache>
                <c:formatCode>#,##0.00</c:formatCode>
                <c:ptCount val="6"/>
                <c:pt idx="0">
                  <c:v>2.891223091665696</c:v>
                </c:pt>
                <c:pt idx="1">
                  <c:v>6.0577505960465903E-3</c:v>
                </c:pt>
                <c:pt idx="2">
                  <c:v>0</c:v>
                </c:pt>
                <c:pt idx="3">
                  <c:v>1.1695551404743093E-2</c:v>
                </c:pt>
                <c:pt idx="4">
                  <c:v>2.9368201940927655E-2</c:v>
                </c:pt>
                <c:pt idx="5">
                  <c:v>3.3822620591972705E-2</c:v>
                </c:pt>
              </c:numCache>
            </c:numRef>
          </c:val>
          <c:extLst>
            <c:ext xmlns:c16="http://schemas.microsoft.com/office/drawing/2014/chart" uri="{C3380CC4-5D6E-409C-BE32-E72D297353CC}">
              <c16:uniqueId val="{00000000-E8B7-4CF9-822D-8866A7F37C2D}"/>
            </c:ext>
          </c:extLst>
        </c:ser>
        <c:ser>
          <c:idx val="10"/>
          <c:order val="10"/>
          <c:tx>
            <c:strRef>
              <c:f>'Avg. RS revenue'!$AE$110</c:f>
              <c:strCache>
                <c:ptCount val="1"/>
                <c:pt idx="0">
                  <c:v>Q1 2022</c:v>
                </c:pt>
              </c:strCache>
            </c:strRef>
          </c:tx>
          <c:spPr>
            <a:solidFill>
              <a:schemeClr val="accent5">
                <a:lumMod val="60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73B8-4BDC-9928-E4CD104FD7D6}"/>
                </c:ext>
              </c:extLst>
            </c:dLbl>
            <c:dLbl>
              <c:idx val="2"/>
              <c:delete val="1"/>
              <c:extLst>
                <c:ext xmlns:c15="http://schemas.microsoft.com/office/drawing/2012/chart" uri="{CE6537A1-D6FC-4f65-9D91-7224C49458BB}"/>
                <c:ext xmlns:c16="http://schemas.microsoft.com/office/drawing/2014/chart" uri="{C3380CC4-5D6E-409C-BE32-E72D297353CC}">
                  <c16:uniqueId val="{00000000-73B8-4BDC-9928-E4CD104FD7D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revenue'!$S$111:$S$116</c:f>
              <c:strCache>
                <c:ptCount val="6"/>
                <c:pt idx="0">
                  <c:v>Albania</c:v>
                </c:pt>
                <c:pt idx="1">
                  <c:v>Bosnia</c:v>
                </c:pt>
                <c:pt idx="2">
                  <c:v>Kosovo*</c:v>
                </c:pt>
                <c:pt idx="3">
                  <c:v>Montenegro</c:v>
                </c:pt>
                <c:pt idx="4">
                  <c:v>North Macedonia</c:v>
                </c:pt>
                <c:pt idx="5">
                  <c:v>Serbia</c:v>
                </c:pt>
              </c:strCache>
            </c:strRef>
          </c:cat>
          <c:val>
            <c:numRef>
              <c:f>'Avg. RS revenue'!$AE$111:$AE$116</c:f>
              <c:numCache>
                <c:formatCode>#,##0.00</c:formatCode>
                <c:ptCount val="6"/>
                <c:pt idx="0">
                  <c:v>3.6322410655132238</c:v>
                </c:pt>
                <c:pt idx="1">
                  <c:v>5.8424167517648687E-4</c:v>
                </c:pt>
                <c:pt idx="2">
                  <c:v>0</c:v>
                </c:pt>
                <c:pt idx="3">
                  <c:v>4.3887793136040541E-2</c:v>
                </c:pt>
                <c:pt idx="4">
                  <c:v>4.3215289139608343E-2</c:v>
                </c:pt>
                <c:pt idx="5">
                  <c:v>3.3625276604180937E-2</c:v>
                </c:pt>
              </c:numCache>
            </c:numRef>
          </c:val>
          <c:extLst>
            <c:ext xmlns:c16="http://schemas.microsoft.com/office/drawing/2014/chart" uri="{C3380CC4-5D6E-409C-BE32-E72D297353CC}">
              <c16:uniqueId val="{00000001-E8B7-4CF9-822D-8866A7F37C2D}"/>
            </c:ext>
          </c:extLst>
        </c:ser>
        <c:ser>
          <c:idx val="11"/>
          <c:order val="11"/>
          <c:tx>
            <c:strRef>
              <c:f>'Avg. RS revenue'!$AF$110</c:f>
              <c:strCache>
                <c:ptCount val="1"/>
                <c:pt idx="0">
                  <c:v>Q2 2022</c:v>
                </c:pt>
              </c:strCache>
            </c:strRef>
          </c:tx>
          <c:spPr>
            <a:solidFill>
              <a:schemeClr val="accent6">
                <a:lumMod val="60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73B8-4BDC-9928-E4CD104FD7D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revenue'!$S$111:$S$116</c:f>
              <c:strCache>
                <c:ptCount val="6"/>
                <c:pt idx="0">
                  <c:v>Albania</c:v>
                </c:pt>
                <c:pt idx="1">
                  <c:v>Bosnia</c:v>
                </c:pt>
                <c:pt idx="2">
                  <c:v>Kosovo*</c:v>
                </c:pt>
                <c:pt idx="3">
                  <c:v>Montenegro</c:v>
                </c:pt>
                <c:pt idx="4">
                  <c:v>North Macedonia</c:v>
                </c:pt>
                <c:pt idx="5">
                  <c:v>Serbia</c:v>
                </c:pt>
              </c:strCache>
            </c:strRef>
          </c:cat>
          <c:val>
            <c:numRef>
              <c:f>'Avg. RS revenue'!$AF$111:$AF$116</c:f>
              <c:numCache>
                <c:formatCode>#,##0.00</c:formatCode>
                <c:ptCount val="6"/>
                <c:pt idx="0">
                  <c:v>2.8342260577382676</c:v>
                </c:pt>
                <c:pt idx="1">
                  <c:v>1.1148059746652493E-3</c:v>
                </c:pt>
                <c:pt idx="2">
                  <c:v>2.9750545130293127E-2</c:v>
                </c:pt>
                <c:pt idx="3">
                  <c:v>8.3604503323817539E-2</c:v>
                </c:pt>
                <c:pt idx="4">
                  <c:v>3.487888197222816E-2</c:v>
                </c:pt>
                <c:pt idx="5">
                  <c:v>4.1629072352787851E-2</c:v>
                </c:pt>
              </c:numCache>
            </c:numRef>
          </c:val>
          <c:extLst>
            <c:ext xmlns:c16="http://schemas.microsoft.com/office/drawing/2014/chart" uri="{C3380CC4-5D6E-409C-BE32-E72D297353CC}">
              <c16:uniqueId val="{00000000-C0FA-4CC5-96E2-751DB03F07ED}"/>
            </c:ext>
          </c:extLst>
        </c:ser>
        <c:ser>
          <c:idx val="12"/>
          <c:order val="12"/>
          <c:tx>
            <c:strRef>
              <c:f>'Avg. RS revenue'!$AG$110</c:f>
              <c:strCache>
                <c:ptCount val="1"/>
                <c:pt idx="0">
                  <c:v>Q3 2022</c:v>
                </c:pt>
              </c:strCache>
            </c:strRef>
          </c:tx>
          <c:spPr>
            <a:solidFill>
              <a:schemeClr val="accent1">
                <a:lumMod val="80000"/>
                <a:lumOff val="20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73B8-4BDC-9928-E4CD104FD7D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revenue'!$S$111:$S$116</c:f>
              <c:strCache>
                <c:ptCount val="6"/>
                <c:pt idx="0">
                  <c:v>Albania</c:v>
                </c:pt>
                <c:pt idx="1">
                  <c:v>Bosnia</c:v>
                </c:pt>
                <c:pt idx="2">
                  <c:v>Kosovo*</c:v>
                </c:pt>
                <c:pt idx="3">
                  <c:v>Montenegro</c:v>
                </c:pt>
                <c:pt idx="4">
                  <c:v>North Macedonia</c:v>
                </c:pt>
                <c:pt idx="5">
                  <c:v>Serbia</c:v>
                </c:pt>
              </c:strCache>
            </c:strRef>
          </c:cat>
          <c:val>
            <c:numRef>
              <c:f>'Avg. RS revenue'!$AG$111:$AG$116</c:f>
              <c:numCache>
                <c:formatCode>#,##0.00</c:formatCode>
                <c:ptCount val="6"/>
                <c:pt idx="0">
                  <c:v>3.5792126410009479</c:v>
                </c:pt>
                <c:pt idx="1">
                  <c:v>1.7370917680097227E-3</c:v>
                </c:pt>
                <c:pt idx="2">
                  <c:v>1.7977498324523167E-2</c:v>
                </c:pt>
                <c:pt idx="3">
                  <c:v>6.8512035980415081E-2</c:v>
                </c:pt>
                <c:pt idx="4">
                  <c:v>5.0186180521722995E-2</c:v>
                </c:pt>
                <c:pt idx="5">
                  <c:v>4.6252385288166387E-2</c:v>
                </c:pt>
              </c:numCache>
            </c:numRef>
          </c:val>
          <c:extLst>
            <c:ext xmlns:c16="http://schemas.microsoft.com/office/drawing/2014/chart" uri="{C3380CC4-5D6E-409C-BE32-E72D297353CC}">
              <c16:uniqueId val="{00000001-C0FA-4CC5-96E2-751DB03F07ED}"/>
            </c:ext>
          </c:extLst>
        </c:ser>
        <c:dLbls>
          <c:showLegendKey val="0"/>
          <c:showVal val="1"/>
          <c:showCatName val="0"/>
          <c:showSerName val="0"/>
          <c:showPercent val="0"/>
          <c:showBubbleSize val="0"/>
        </c:dLbls>
        <c:gapWidth val="219"/>
        <c:overlap val="-27"/>
        <c:axId val="234118944"/>
        <c:axId val="234123864"/>
      </c:barChart>
      <c:catAx>
        <c:axId val="234118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23864"/>
        <c:crosses val="autoZero"/>
        <c:auto val="1"/>
        <c:lblAlgn val="ctr"/>
        <c:lblOffset val="100"/>
        <c:noMultiLvlLbl val="0"/>
      </c:catAx>
      <c:valAx>
        <c:axId val="234123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18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Fg.27 Retail revenues per SMS - WB RLAH+ and RLAH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RS revenue'!$U$180</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revenue'!$S$181:$S$186</c:f>
              <c:strCache>
                <c:ptCount val="6"/>
                <c:pt idx="0">
                  <c:v>Albania</c:v>
                </c:pt>
                <c:pt idx="1">
                  <c:v>Bosnia</c:v>
                </c:pt>
                <c:pt idx="2">
                  <c:v>Kosovo*</c:v>
                </c:pt>
                <c:pt idx="3">
                  <c:v>Montenegro</c:v>
                </c:pt>
                <c:pt idx="4">
                  <c:v>North Macedonia</c:v>
                </c:pt>
                <c:pt idx="5">
                  <c:v>Serbia</c:v>
                </c:pt>
              </c:strCache>
            </c:strRef>
          </c:cat>
          <c:val>
            <c:numRef>
              <c:f>'Avg. RS revenue'!$U$181:$U$186</c:f>
              <c:numCache>
                <c:formatCode>0.00</c:formatCode>
                <c:ptCount val="6"/>
                <c:pt idx="0">
                  <c:v>1.6516999023993075</c:v>
                </c:pt>
                <c:pt idx="1">
                  <c:v>5.3359806712436901</c:v>
                </c:pt>
                <c:pt idx="2">
                  <c:v>5.1509994206257241</c:v>
                </c:pt>
                <c:pt idx="3">
                  <c:v>1.6341388512516679</c:v>
                </c:pt>
                <c:pt idx="4">
                  <c:v>3.5653295425335338</c:v>
                </c:pt>
                <c:pt idx="5">
                  <c:v>2.9766781366033697</c:v>
                </c:pt>
              </c:numCache>
            </c:numRef>
          </c:val>
          <c:extLst>
            <c:ext xmlns:c16="http://schemas.microsoft.com/office/drawing/2014/chart" uri="{C3380CC4-5D6E-409C-BE32-E72D297353CC}">
              <c16:uniqueId val="{00000000-660B-4457-AAD6-D75B16AE9E70}"/>
            </c:ext>
          </c:extLst>
        </c:ser>
        <c:ser>
          <c:idx val="1"/>
          <c:order val="1"/>
          <c:tx>
            <c:strRef>
              <c:f>'Avg. RS revenue'!$V$180</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revenue'!$S$181:$S$186</c:f>
              <c:strCache>
                <c:ptCount val="6"/>
                <c:pt idx="0">
                  <c:v>Albania</c:v>
                </c:pt>
                <c:pt idx="1">
                  <c:v>Bosnia</c:v>
                </c:pt>
                <c:pt idx="2">
                  <c:v>Kosovo*</c:v>
                </c:pt>
                <c:pt idx="3">
                  <c:v>Montenegro</c:v>
                </c:pt>
                <c:pt idx="4">
                  <c:v>North Macedonia</c:v>
                </c:pt>
                <c:pt idx="5">
                  <c:v>Serbia</c:v>
                </c:pt>
              </c:strCache>
            </c:strRef>
          </c:cat>
          <c:val>
            <c:numRef>
              <c:f>'Avg. RS revenue'!$V$181:$V$186</c:f>
              <c:numCache>
                <c:formatCode>#,##0.00</c:formatCode>
                <c:ptCount val="6"/>
                <c:pt idx="0">
                  <c:v>1.6343387564681937</c:v>
                </c:pt>
                <c:pt idx="1">
                  <c:v>5.3422634358104633</c:v>
                </c:pt>
                <c:pt idx="2">
                  <c:v>4.4036753462627409</c:v>
                </c:pt>
                <c:pt idx="3">
                  <c:v>1.4956309418727951</c:v>
                </c:pt>
                <c:pt idx="4">
                  <c:v>3.5771564521027268</c:v>
                </c:pt>
                <c:pt idx="5">
                  <c:v>3.0989889515350666</c:v>
                </c:pt>
              </c:numCache>
            </c:numRef>
          </c:val>
          <c:extLst>
            <c:ext xmlns:c16="http://schemas.microsoft.com/office/drawing/2014/chart" uri="{C3380CC4-5D6E-409C-BE32-E72D297353CC}">
              <c16:uniqueId val="{00000001-660B-4457-AAD6-D75B16AE9E70}"/>
            </c:ext>
          </c:extLst>
        </c:ser>
        <c:ser>
          <c:idx val="2"/>
          <c:order val="2"/>
          <c:tx>
            <c:strRef>
              <c:f>'Avg. RS revenue'!$W$180</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revenue'!$S$181:$S$186</c:f>
              <c:strCache>
                <c:ptCount val="6"/>
                <c:pt idx="0">
                  <c:v>Albania</c:v>
                </c:pt>
                <c:pt idx="1">
                  <c:v>Bosnia</c:v>
                </c:pt>
                <c:pt idx="2">
                  <c:v>Kosovo*</c:v>
                </c:pt>
                <c:pt idx="3">
                  <c:v>Montenegro</c:v>
                </c:pt>
                <c:pt idx="4">
                  <c:v>North Macedonia</c:v>
                </c:pt>
                <c:pt idx="5">
                  <c:v>Serbia</c:v>
                </c:pt>
              </c:strCache>
            </c:strRef>
          </c:cat>
          <c:val>
            <c:numRef>
              <c:f>'Avg. RS revenue'!$W$181:$W$186</c:f>
              <c:numCache>
                <c:formatCode>#,##0.00</c:formatCode>
                <c:ptCount val="6"/>
                <c:pt idx="0">
                  <c:v>1.0985696811629837</c:v>
                </c:pt>
                <c:pt idx="1">
                  <c:v>5.3480526934357071</c:v>
                </c:pt>
                <c:pt idx="2">
                  <c:v>4.4736022487129281</c:v>
                </c:pt>
                <c:pt idx="3">
                  <c:v>1.7003294705005716</c:v>
                </c:pt>
                <c:pt idx="4">
                  <c:v>2.1470721950454057</c:v>
                </c:pt>
                <c:pt idx="5">
                  <c:v>2.7698008125637394</c:v>
                </c:pt>
              </c:numCache>
            </c:numRef>
          </c:val>
          <c:extLst>
            <c:ext xmlns:c16="http://schemas.microsoft.com/office/drawing/2014/chart" uri="{C3380CC4-5D6E-409C-BE32-E72D297353CC}">
              <c16:uniqueId val="{00000002-660B-4457-AAD6-D75B16AE9E70}"/>
            </c:ext>
          </c:extLst>
        </c:ser>
        <c:ser>
          <c:idx val="3"/>
          <c:order val="3"/>
          <c:tx>
            <c:strRef>
              <c:f>'Avg. RS revenue'!$X$180</c:f>
              <c:strCache>
                <c:ptCount val="1"/>
                <c:pt idx="0">
                  <c:v>Q2 2020</c:v>
                </c:pt>
              </c:strCache>
            </c:strRef>
          </c:tx>
          <c:spPr>
            <a:solidFill>
              <a:srgbClr val="255E9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revenue'!$S$181:$S$186</c:f>
              <c:strCache>
                <c:ptCount val="6"/>
                <c:pt idx="0">
                  <c:v>Albania</c:v>
                </c:pt>
                <c:pt idx="1">
                  <c:v>Bosnia</c:v>
                </c:pt>
                <c:pt idx="2">
                  <c:v>Kosovo*</c:v>
                </c:pt>
                <c:pt idx="3">
                  <c:v>Montenegro</c:v>
                </c:pt>
                <c:pt idx="4">
                  <c:v>North Macedonia</c:v>
                </c:pt>
                <c:pt idx="5">
                  <c:v>Serbia</c:v>
                </c:pt>
              </c:strCache>
            </c:strRef>
          </c:cat>
          <c:val>
            <c:numRef>
              <c:f>'Avg. RS revenue'!$X$181:$X$186</c:f>
              <c:numCache>
                <c:formatCode>#,##0.00</c:formatCode>
                <c:ptCount val="6"/>
                <c:pt idx="0">
                  <c:v>1.5395082546779897</c:v>
                </c:pt>
                <c:pt idx="1">
                  <c:v>5.0814788475881567</c:v>
                </c:pt>
                <c:pt idx="2">
                  <c:v>4.4728205925810718</c:v>
                </c:pt>
                <c:pt idx="3">
                  <c:v>1.0715182960325484</c:v>
                </c:pt>
                <c:pt idx="4">
                  <c:v>2.3231891188685601</c:v>
                </c:pt>
                <c:pt idx="5">
                  <c:v>2.8104328062840662</c:v>
                </c:pt>
              </c:numCache>
            </c:numRef>
          </c:val>
          <c:extLst>
            <c:ext xmlns:c16="http://schemas.microsoft.com/office/drawing/2014/chart" uri="{C3380CC4-5D6E-409C-BE32-E72D297353CC}">
              <c16:uniqueId val="{00000000-A273-494A-8D69-081304946BCC}"/>
            </c:ext>
          </c:extLst>
        </c:ser>
        <c:ser>
          <c:idx val="4"/>
          <c:order val="4"/>
          <c:tx>
            <c:strRef>
              <c:f>'Avg. RS revenue'!$Y$180</c:f>
              <c:strCache>
                <c:ptCount val="1"/>
                <c:pt idx="0">
                  <c:v>Q3 2020</c:v>
                </c:pt>
              </c:strCache>
            </c:strRef>
          </c:tx>
          <c:spPr>
            <a:solidFill>
              <a:srgbClr val="9E480E"/>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revenue'!$S$181:$S$186</c:f>
              <c:strCache>
                <c:ptCount val="6"/>
                <c:pt idx="0">
                  <c:v>Albania</c:v>
                </c:pt>
                <c:pt idx="1">
                  <c:v>Bosnia</c:v>
                </c:pt>
                <c:pt idx="2">
                  <c:v>Kosovo*</c:v>
                </c:pt>
                <c:pt idx="3">
                  <c:v>Montenegro</c:v>
                </c:pt>
                <c:pt idx="4">
                  <c:v>North Macedonia</c:v>
                </c:pt>
                <c:pt idx="5">
                  <c:v>Serbia</c:v>
                </c:pt>
              </c:strCache>
            </c:strRef>
          </c:cat>
          <c:val>
            <c:numRef>
              <c:f>'Avg. RS revenue'!$Y$181:$Y$186</c:f>
              <c:numCache>
                <c:formatCode>#,##0.00</c:formatCode>
                <c:ptCount val="6"/>
                <c:pt idx="0">
                  <c:v>1.1804398074685287</c:v>
                </c:pt>
                <c:pt idx="1">
                  <c:v>5.1817246216058415</c:v>
                </c:pt>
                <c:pt idx="2">
                  <c:v>5.0730124928300055</c:v>
                </c:pt>
                <c:pt idx="3">
                  <c:v>1.2846323298451443</c:v>
                </c:pt>
                <c:pt idx="4">
                  <c:v>1.9903956760418906</c:v>
                </c:pt>
                <c:pt idx="5">
                  <c:v>2.4746402323862706</c:v>
                </c:pt>
              </c:numCache>
            </c:numRef>
          </c:val>
          <c:extLst>
            <c:ext xmlns:c16="http://schemas.microsoft.com/office/drawing/2014/chart" uri="{C3380CC4-5D6E-409C-BE32-E72D297353CC}">
              <c16:uniqueId val="{00000001-A273-494A-8D69-081304946BCC}"/>
            </c:ext>
          </c:extLst>
        </c:ser>
        <c:ser>
          <c:idx val="5"/>
          <c:order val="5"/>
          <c:tx>
            <c:strRef>
              <c:f>'Avg. RS revenue'!$Z$180</c:f>
              <c:strCache>
                <c:ptCount val="1"/>
                <c:pt idx="0">
                  <c:v>Q4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revenue'!$S$181:$S$186</c:f>
              <c:strCache>
                <c:ptCount val="6"/>
                <c:pt idx="0">
                  <c:v>Albania</c:v>
                </c:pt>
                <c:pt idx="1">
                  <c:v>Bosnia</c:v>
                </c:pt>
                <c:pt idx="2">
                  <c:v>Kosovo*</c:v>
                </c:pt>
                <c:pt idx="3">
                  <c:v>Montenegro</c:v>
                </c:pt>
                <c:pt idx="4">
                  <c:v>North Macedonia</c:v>
                </c:pt>
                <c:pt idx="5">
                  <c:v>Serbia</c:v>
                </c:pt>
              </c:strCache>
            </c:strRef>
          </c:cat>
          <c:val>
            <c:numRef>
              <c:f>'Avg. RS revenue'!$Z$181:$Z$186</c:f>
              <c:numCache>
                <c:formatCode>#,##0.00</c:formatCode>
                <c:ptCount val="6"/>
                <c:pt idx="0">
                  <c:v>1.2075844671312024</c:v>
                </c:pt>
                <c:pt idx="1">
                  <c:v>5.189785620873506</c:v>
                </c:pt>
                <c:pt idx="2">
                  <c:v>4.4425082973109413</c:v>
                </c:pt>
                <c:pt idx="3">
                  <c:v>1.35307229186356</c:v>
                </c:pt>
                <c:pt idx="4">
                  <c:v>1.9826559614658825</c:v>
                </c:pt>
                <c:pt idx="5">
                  <c:v>2.6131362619301006</c:v>
                </c:pt>
              </c:numCache>
            </c:numRef>
          </c:val>
          <c:extLst>
            <c:ext xmlns:c16="http://schemas.microsoft.com/office/drawing/2014/chart" uri="{C3380CC4-5D6E-409C-BE32-E72D297353CC}">
              <c16:uniqueId val="{00000000-432F-4440-9C6D-D64317CF0425}"/>
            </c:ext>
          </c:extLst>
        </c:ser>
        <c:ser>
          <c:idx val="6"/>
          <c:order val="6"/>
          <c:tx>
            <c:strRef>
              <c:f>'Avg. RS revenue'!$AA$180</c:f>
              <c:strCache>
                <c:ptCount val="1"/>
                <c:pt idx="0">
                  <c:v>Q1 2021</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revenue'!$S$181:$S$186</c:f>
              <c:strCache>
                <c:ptCount val="6"/>
                <c:pt idx="0">
                  <c:v>Albania</c:v>
                </c:pt>
                <c:pt idx="1">
                  <c:v>Bosnia</c:v>
                </c:pt>
                <c:pt idx="2">
                  <c:v>Kosovo*</c:v>
                </c:pt>
                <c:pt idx="3">
                  <c:v>Montenegro</c:v>
                </c:pt>
                <c:pt idx="4">
                  <c:v>North Macedonia</c:v>
                </c:pt>
                <c:pt idx="5">
                  <c:v>Serbia</c:v>
                </c:pt>
              </c:strCache>
            </c:strRef>
          </c:cat>
          <c:val>
            <c:numRef>
              <c:f>'Avg. RS revenue'!$AA$181:$AA$186</c:f>
              <c:numCache>
                <c:formatCode>#,##0.00</c:formatCode>
                <c:ptCount val="6"/>
                <c:pt idx="0">
                  <c:v>1.6469986045807163</c:v>
                </c:pt>
                <c:pt idx="1">
                  <c:v>5.3689261621327624</c:v>
                </c:pt>
                <c:pt idx="2">
                  <c:v>4.5277805841407597</c:v>
                </c:pt>
                <c:pt idx="3">
                  <c:v>1.5431450368037161</c:v>
                </c:pt>
                <c:pt idx="4">
                  <c:v>1.9876747262898824</c:v>
                </c:pt>
                <c:pt idx="5">
                  <c:v>2.5186597012648422</c:v>
                </c:pt>
              </c:numCache>
            </c:numRef>
          </c:val>
          <c:extLst>
            <c:ext xmlns:c16="http://schemas.microsoft.com/office/drawing/2014/chart" uri="{C3380CC4-5D6E-409C-BE32-E72D297353CC}">
              <c16:uniqueId val="{00000001-432F-4440-9C6D-D64317CF0425}"/>
            </c:ext>
          </c:extLst>
        </c:ser>
        <c:ser>
          <c:idx val="7"/>
          <c:order val="7"/>
          <c:tx>
            <c:strRef>
              <c:f>'Avg. RS revenue'!$AB$180</c:f>
              <c:strCache>
                <c:ptCount val="1"/>
                <c:pt idx="0">
                  <c:v>Q2 2021</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revenue'!$S$181:$S$186</c:f>
              <c:strCache>
                <c:ptCount val="6"/>
                <c:pt idx="0">
                  <c:v>Albania</c:v>
                </c:pt>
                <c:pt idx="1">
                  <c:v>Bosnia</c:v>
                </c:pt>
                <c:pt idx="2">
                  <c:v>Kosovo*</c:v>
                </c:pt>
                <c:pt idx="3">
                  <c:v>Montenegro</c:v>
                </c:pt>
                <c:pt idx="4">
                  <c:v>North Macedonia</c:v>
                </c:pt>
                <c:pt idx="5">
                  <c:v>Serbia</c:v>
                </c:pt>
              </c:strCache>
            </c:strRef>
          </c:cat>
          <c:val>
            <c:numRef>
              <c:f>'Avg. RS revenue'!$AB$181:$AB$186</c:f>
              <c:numCache>
                <c:formatCode>#,##0.00</c:formatCode>
                <c:ptCount val="6"/>
                <c:pt idx="0">
                  <c:v>3.1797476046472761</c:v>
                </c:pt>
                <c:pt idx="1">
                  <c:v>5.3382369964683756</c:v>
                </c:pt>
                <c:pt idx="2">
                  <c:v>4.4587835062881398</c:v>
                </c:pt>
                <c:pt idx="3">
                  <c:v>1.6906559307903031</c:v>
                </c:pt>
                <c:pt idx="4">
                  <c:v>2.0094479725815946</c:v>
                </c:pt>
                <c:pt idx="5">
                  <c:v>2.4096550655046958</c:v>
                </c:pt>
              </c:numCache>
            </c:numRef>
          </c:val>
          <c:extLst>
            <c:ext xmlns:c16="http://schemas.microsoft.com/office/drawing/2014/chart" uri="{C3380CC4-5D6E-409C-BE32-E72D297353CC}">
              <c16:uniqueId val="{00000000-123F-46AD-A160-BA76F3EE9B4A}"/>
            </c:ext>
          </c:extLst>
        </c:ser>
        <c:ser>
          <c:idx val="8"/>
          <c:order val="8"/>
          <c:tx>
            <c:strRef>
              <c:f>'Avg. RS revenue'!$AC$180</c:f>
              <c:strCache>
                <c:ptCount val="1"/>
                <c:pt idx="0">
                  <c:v>Q3 2021</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revenue'!$S$181:$S$186</c:f>
              <c:strCache>
                <c:ptCount val="6"/>
                <c:pt idx="0">
                  <c:v>Albania</c:v>
                </c:pt>
                <c:pt idx="1">
                  <c:v>Bosnia</c:v>
                </c:pt>
                <c:pt idx="2">
                  <c:v>Kosovo*</c:v>
                </c:pt>
                <c:pt idx="3">
                  <c:v>Montenegro</c:v>
                </c:pt>
                <c:pt idx="4">
                  <c:v>North Macedonia</c:v>
                </c:pt>
                <c:pt idx="5">
                  <c:v>Serbia</c:v>
                </c:pt>
              </c:strCache>
            </c:strRef>
          </c:cat>
          <c:val>
            <c:numRef>
              <c:f>'Avg. RS revenue'!$AC$181:$AC$186</c:f>
              <c:numCache>
                <c:formatCode>#,##0.00</c:formatCode>
                <c:ptCount val="6"/>
                <c:pt idx="0">
                  <c:v>0.20049994812132277</c:v>
                </c:pt>
                <c:pt idx="1">
                  <c:v>1.7695465455006478</c:v>
                </c:pt>
                <c:pt idx="2">
                  <c:v>4.3999999999999995</c:v>
                </c:pt>
                <c:pt idx="3">
                  <c:v>0.98116091906477831</c:v>
                </c:pt>
                <c:pt idx="4">
                  <c:v>0.4958870227678186</c:v>
                </c:pt>
                <c:pt idx="5">
                  <c:v>0.39340937619104854</c:v>
                </c:pt>
              </c:numCache>
            </c:numRef>
          </c:val>
          <c:extLst>
            <c:ext xmlns:c16="http://schemas.microsoft.com/office/drawing/2014/chart" uri="{C3380CC4-5D6E-409C-BE32-E72D297353CC}">
              <c16:uniqueId val="{00000001-123F-46AD-A160-BA76F3EE9B4A}"/>
            </c:ext>
          </c:extLst>
        </c:ser>
        <c:ser>
          <c:idx val="9"/>
          <c:order val="9"/>
          <c:tx>
            <c:strRef>
              <c:f>'Avg. RS revenue'!$AD$180</c:f>
              <c:strCache>
                <c:ptCount val="1"/>
                <c:pt idx="0">
                  <c:v>Q4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revenue'!$S$181:$S$186</c:f>
              <c:strCache>
                <c:ptCount val="6"/>
                <c:pt idx="0">
                  <c:v>Albania</c:v>
                </c:pt>
                <c:pt idx="1">
                  <c:v>Bosnia</c:v>
                </c:pt>
                <c:pt idx="2">
                  <c:v>Kosovo*</c:v>
                </c:pt>
                <c:pt idx="3">
                  <c:v>Montenegro</c:v>
                </c:pt>
                <c:pt idx="4">
                  <c:v>North Macedonia</c:v>
                </c:pt>
                <c:pt idx="5">
                  <c:v>Serbia</c:v>
                </c:pt>
              </c:strCache>
            </c:strRef>
          </c:cat>
          <c:val>
            <c:numRef>
              <c:f>'Avg. RS revenue'!$AD$181:$AD$186</c:f>
              <c:numCache>
                <c:formatCode>#,##0.00</c:formatCode>
                <c:ptCount val="6"/>
                <c:pt idx="0">
                  <c:v>0.25516482093128684</c:v>
                </c:pt>
                <c:pt idx="1">
                  <c:v>1.638262120901935</c:v>
                </c:pt>
                <c:pt idx="2">
                  <c:v>4.3321688325909493</c:v>
                </c:pt>
                <c:pt idx="3">
                  <c:v>0.92425281532170156</c:v>
                </c:pt>
                <c:pt idx="4">
                  <c:v>0.58337873476627433</c:v>
                </c:pt>
                <c:pt idx="5">
                  <c:v>0.69330506101065148</c:v>
                </c:pt>
              </c:numCache>
            </c:numRef>
          </c:val>
          <c:extLst>
            <c:ext xmlns:c16="http://schemas.microsoft.com/office/drawing/2014/chart" uri="{C3380CC4-5D6E-409C-BE32-E72D297353CC}">
              <c16:uniqueId val="{00000000-E1ED-466E-AD9C-C7D479B4E16F}"/>
            </c:ext>
          </c:extLst>
        </c:ser>
        <c:ser>
          <c:idx val="10"/>
          <c:order val="10"/>
          <c:tx>
            <c:strRef>
              <c:f>'Avg. RS revenue'!$AE$180</c:f>
              <c:strCache>
                <c:ptCount val="1"/>
                <c:pt idx="0">
                  <c:v>Q1 2022</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revenue'!$S$181:$S$186</c:f>
              <c:strCache>
                <c:ptCount val="6"/>
                <c:pt idx="0">
                  <c:v>Albania</c:v>
                </c:pt>
                <c:pt idx="1">
                  <c:v>Bosnia</c:v>
                </c:pt>
                <c:pt idx="2">
                  <c:v>Kosovo*</c:v>
                </c:pt>
                <c:pt idx="3">
                  <c:v>Montenegro</c:v>
                </c:pt>
                <c:pt idx="4">
                  <c:v>North Macedonia</c:v>
                </c:pt>
                <c:pt idx="5">
                  <c:v>Serbia</c:v>
                </c:pt>
              </c:strCache>
            </c:strRef>
          </c:cat>
          <c:val>
            <c:numRef>
              <c:f>'Avg. RS revenue'!$AE$181:$AE$186</c:f>
              <c:numCache>
                <c:formatCode>#,##0.00</c:formatCode>
                <c:ptCount val="6"/>
                <c:pt idx="0">
                  <c:v>0.3629460048020548</c:v>
                </c:pt>
                <c:pt idx="1">
                  <c:v>0.54101917076488393</c:v>
                </c:pt>
                <c:pt idx="2">
                  <c:v>4.0263639000946947</c:v>
                </c:pt>
                <c:pt idx="3">
                  <c:v>1.1877212583853805</c:v>
                </c:pt>
                <c:pt idx="4">
                  <c:v>0.50531122383508154</c:v>
                </c:pt>
                <c:pt idx="5">
                  <c:v>0.65972546310169677</c:v>
                </c:pt>
              </c:numCache>
            </c:numRef>
          </c:val>
          <c:extLst>
            <c:ext xmlns:c16="http://schemas.microsoft.com/office/drawing/2014/chart" uri="{C3380CC4-5D6E-409C-BE32-E72D297353CC}">
              <c16:uniqueId val="{00000001-E1ED-466E-AD9C-C7D479B4E16F}"/>
            </c:ext>
          </c:extLst>
        </c:ser>
        <c:ser>
          <c:idx val="11"/>
          <c:order val="11"/>
          <c:tx>
            <c:strRef>
              <c:f>'Avg. RS revenue'!$AF$180</c:f>
              <c:strCache>
                <c:ptCount val="1"/>
                <c:pt idx="0">
                  <c:v>Q2 2022</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revenue'!$S$181:$S$186</c:f>
              <c:strCache>
                <c:ptCount val="6"/>
                <c:pt idx="0">
                  <c:v>Albania</c:v>
                </c:pt>
                <c:pt idx="1">
                  <c:v>Bosnia</c:v>
                </c:pt>
                <c:pt idx="2">
                  <c:v>Kosovo*</c:v>
                </c:pt>
                <c:pt idx="3">
                  <c:v>Montenegro</c:v>
                </c:pt>
                <c:pt idx="4">
                  <c:v>North Macedonia</c:v>
                </c:pt>
                <c:pt idx="5">
                  <c:v>Serbia</c:v>
                </c:pt>
              </c:strCache>
            </c:strRef>
          </c:cat>
          <c:val>
            <c:numRef>
              <c:f>'Avg. RS revenue'!$AF$181:$AF$186</c:f>
              <c:numCache>
                <c:formatCode>#,##0.00</c:formatCode>
                <c:ptCount val="6"/>
                <c:pt idx="0">
                  <c:v>0.21274203450574897</c:v>
                </c:pt>
                <c:pt idx="1">
                  <c:v>1.6278079646425998</c:v>
                </c:pt>
                <c:pt idx="2">
                  <c:v>5.4195042598362244</c:v>
                </c:pt>
                <c:pt idx="3">
                  <c:v>1.2903339988536524</c:v>
                </c:pt>
                <c:pt idx="4">
                  <c:v>0.42685500210918698</c:v>
                </c:pt>
                <c:pt idx="5">
                  <c:v>0.50745075078720203</c:v>
                </c:pt>
              </c:numCache>
            </c:numRef>
          </c:val>
          <c:extLst>
            <c:ext xmlns:c16="http://schemas.microsoft.com/office/drawing/2014/chart" uri="{C3380CC4-5D6E-409C-BE32-E72D297353CC}">
              <c16:uniqueId val="{00000000-26A4-445C-B0C3-7B8294C5A3EA}"/>
            </c:ext>
          </c:extLst>
        </c:ser>
        <c:ser>
          <c:idx val="12"/>
          <c:order val="12"/>
          <c:tx>
            <c:strRef>
              <c:f>'Avg. RS revenue'!$AG$180</c:f>
              <c:strCache>
                <c:ptCount val="1"/>
                <c:pt idx="0">
                  <c:v>Q3 2022</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revenue'!$S$181:$S$186</c:f>
              <c:strCache>
                <c:ptCount val="6"/>
                <c:pt idx="0">
                  <c:v>Albania</c:v>
                </c:pt>
                <c:pt idx="1">
                  <c:v>Bosnia</c:v>
                </c:pt>
                <c:pt idx="2">
                  <c:v>Kosovo*</c:v>
                </c:pt>
                <c:pt idx="3">
                  <c:v>Montenegro</c:v>
                </c:pt>
                <c:pt idx="4">
                  <c:v>North Macedonia</c:v>
                </c:pt>
                <c:pt idx="5">
                  <c:v>Serbia</c:v>
                </c:pt>
              </c:strCache>
            </c:strRef>
          </c:cat>
          <c:val>
            <c:numRef>
              <c:f>'Avg. RS revenue'!$AG$181:$AG$186</c:f>
              <c:numCache>
                <c:formatCode>#,##0.00</c:formatCode>
                <c:ptCount val="6"/>
                <c:pt idx="0">
                  <c:v>0.22541231160931613</c:v>
                </c:pt>
                <c:pt idx="1">
                  <c:v>1.6064095273099575</c:v>
                </c:pt>
                <c:pt idx="2">
                  <c:v>5.3013307322510972</c:v>
                </c:pt>
                <c:pt idx="3">
                  <c:v>1.2836225074364107</c:v>
                </c:pt>
                <c:pt idx="4">
                  <c:v>0.6080882197220111</c:v>
                </c:pt>
                <c:pt idx="5">
                  <c:v>0.38305306282054297</c:v>
                </c:pt>
              </c:numCache>
            </c:numRef>
          </c:val>
          <c:extLst>
            <c:ext xmlns:c16="http://schemas.microsoft.com/office/drawing/2014/chart" uri="{C3380CC4-5D6E-409C-BE32-E72D297353CC}">
              <c16:uniqueId val="{00000001-26A4-445C-B0C3-7B8294C5A3EA}"/>
            </c:ext>
          </c:extLst>
        </c:ser>
        <c:dLbls>
          <c:dLblPos val="outEnd"/>
          <c:showLegendKey val="0"/>
          <c:showVal val="1"/>
          <c:showCatName val="0"/>
          <c:showSerName val="0"/>
          <c:showPercent val="0"/>
          <c:showBubbleSize val="0"/>
        </c:dLbls>
        <c:gapWidth val="219"/>
        <c:overlap val="-27"/>
        <c:axId val="234019888"/>
        <c:axId val="234021200"/>
      </c:barChart>
      <c:catAx>
        <c:axId val="234019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021200"/>
        <c:crosses val="autoZero"/>
        <c:auto val="1"/>
        <c:lblAlgn val="ctr"/>
        <c:lblOffset val="100"/>
        <c:noMultiLvlLbl val="0"/>
      </c:catAx>
      <c:valAx>
        <c:axId val="2340212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019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31 Retail roaming revenues per GB - WB RLAH+ and RLAH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RS revenue'!$E$240</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revenue'!$A$241:$A$246</c:f>
              <c:strCache>
                <c:ptCount val="6"/>
                <c:pt idx="0">
                  <c:v>Albania</c:v>
                </c:pt>
                <c:pt idx="1">
                  <c:v>Bosnia</c:v>
                </c:pt>
                <c:pt idx="2">
                  <c:v>Kosovo*</c:v>
                </c:pt>
                <c:pt idx="3">
                  <c:v>Montenegro</c:v>
                </c:pt>
                <c:pt idx="4">
                  <c:v>North Macedonia</c:v>
                </c:pt>
                <c:pt idx="5">
                  <c:v>Serbia</c:v>
                </c:pt>
              </c:strCache>
            </c:strRef>
          </c:cat>
          <c:val>
            <c:numRef>
              <c:f>'Avg. RS revenue'!$E$241:$E$246</c:f>
              <c:numCache>
                <c:formatCode>#,##0.00</c:formatCode>
                <c:ptCount val="6"/>
                <c:pt idx="0">
                  <c:v>8.1966546271994947</c:v>
                </c:pt>
                <c:pt idx="1">
                  <c:v>5.0076933901865504</c:v>
                </c:pt>
                <c:pt idx="2">
                  <c:v>3.5936625609998085</c:v>
                </c:pt>
                <c:pt idx="3">
                  <c:v>0.26366730369032054</c:v>
                </c:pt>
                <c:pt idx="4">
                  <c:v>12.522525120083669</c:v>
                </c:pt>
                <c:pt idx="5">
                  <c:v>10.761500100657337</c:v>
                </c:pt>
              </c:numCache>
            </c:numRef>
          </c:val>
          <c:extLst>
            <c:ext xmlns:c16="http://schemas.microsoft.com/office/drawing/2014/chart" uri="{C3380CC4-5D6E-409C-BE32-E72D297353CC}">
              <c16:uniqueId val="{00000000-C521-41C9-9B2B-E92CE9574E46}"/>
            </c:ext>
          </c:extLst>
        </c:ser>
        <c:ser>
          <c:idx val="1"/>
          <c:order val="1"/>
          <c:tx>
            <c:strRef>
              <c:f>'Avg. RS revenue'!$F$240</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revenue'!$A$241:$A$246</c:f>
              <c:strCache>
                <c:ptCount val="6"/>
                <c:pt idx="0">
                  <c:v>Albania</c:v>
                </c:pt>
                <c:pt idx="1">
                  <c:v>Bosnia</c:v>
                </c:pt>
                <c:pt idx="2">
                  <c:v>Kosovo*</c:v>
                </c:pt>
                <c:pt idx="3">
                  <c:v>Montenegro</c:v>
                </c:pt>
                <c:pt idx="4">
                  <c:v>North Macedonia</c:v>
                </c:pt>
                <c:pt idx="5">
                  <c:v>Serbia</c:v>
                </c:pt>
              </c:strCache>
            </c:strRef>
          </c:cat>
          <c:val>
            <c:numRef>
              <c:f>'Avg. RS revenue'!$F$241:$F$246</c:f>
              <c:numCache>
                <c:formatCode>#,##0.00</c:formatCode>
                <c:ptCount val="6"/>
                <c:pt idx="0">
                  <c:v>5.5898770397866722</c:v>
                </c:pt>
                <c:pt idx="1">
                  <c:v>4.5309282809931659</c:v>
                </c:pt>
                <c:pt idx="2">
                  <c:v>9.141777778461833</c:v>
                </c:pt>
                <c:pt idx="3">
                  <c:v>0.18116782598454842</c:v>
                </c:pt>
                <c:pt idx="4">
                  <c:v>9.8577035107441446</c:v>
                </c:pt>
                <c:pt idx="5">
                  <c:v>10.919473884083025</c:v>
                </c:pt>
              </c:numCache>
            </c:numRef>
          </c:val>
          <c:extLst>
            <c:ext xmlns:c16="http://schemas.microsoft.com/office/drawing/2014/chart" uri="{C3380CC4-5D6E-409C-BE32-E72D297353CC}">
              <c16:uniqueId val="{00000001-C521-41C9-9B2B-E92CE9574E46}"/>
            </c:ext>
          </c:extLst>
        </c:ser>
        <c:ser>
          <c:idx val="2"/>
          <c:order val="2"/>
          <c:tx>
            <c:strRef>
              <c:f>'Avg. RS revenue'!$G$240</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revenue'!$A$241:$A$246</c:f>
              <c:strCache>
                <c:ptCount val="6"/>
                <c:pt idx="0">
                  <c:v>Albania</c:v>
                </c:pt>
                <c:pt idx="1">
                  <c:v>Bosnia</c:v>
                </c:pt>
                <c:pt idx="2">
                  <c:v>Kosovo*</c:v>
                </c:pt>
                <c:pt idx="3">
                  <c:v>Montenegro</c:v>
                </c:pt>
                <c:pt idx="4">
                  <c:v>North Macedonia</c:v>
                </c:pt>
                <c:pt idx="5">
                  <c:v>Serbia</c:v>
                </c:pt>
              </c:strCache>
            </c:strRef>
          </c:cat>
          <c:val>
            <c:numRef>
              <c:f>'Avg. RS revenue'!$G$241:$G$246</c:f>
              <c:numCache>
                <c:formatCode>#,##0.00</c:formatCode>
                <c:ptCount val="6"/>
                <c:pt idx="0">
                  <c:v>3.919358101868208</c:v>
                </c:pt>
                <c:pt idx="1">
                  <c:v>3.9305569294687901</c:v>
                </c:pt>
                <c:pt idx="2">
                  <c:v>10.121314106181652</c:v>
                </c:pt>
                <c:pt idx="3">
                  <c:v>0.18899232441730729</c:v>
                </c:pt>
                <c:pt idx="4">
                  <c:v>6.3990238614635562</c:v>
                </c:pt>
                <c:pt idx="5">
                  <c:v>8.1255023682392586</c:v>
                </c:pt>
              </c:numCache>
            </c:numRef>
          </c:val>
          <c:extLst>
            <c:ext xmlns:c16="http://schemas.microsoft.com/office/drawing/2014/chart" uri="{C3380CC4-5D6E-409C-BE32-E72D297353CC}">
              <c16:uniqueId val="{00000002-C521-41C9-9B2B-E92CE9574E46}"/>
            </c:ext>
          </c:extLst>
        </c:ser>
        <c:ser>
          <c:idx val="3"/>
          <c:order val="3"/>
          <c:tx>
            <c:strRef>
              <c:f>'Avg. RS revenue'!$H$240</c:f>
              <c:strCache>
                <c:ptCount val="1"/>
                <c:pt idx="0">
                  <c:v>Q2 2020</c:v>
                </c:pt>
              </c:strCache>
            </c:strRef>
          </c:tx>
          <c:spPr>
            <a:solidFill>
              <a:srgbClr val="255E9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revenue'!$A$241:$A$246</c:f>
              <c:strCache>
                <c:ptCount val="6"/>
                <c:pt idx="0">
                  <c:v>Albania</c:v>
                </c:pt>
                <c:pt idx="1">
                  <c:v>Bosnia</c:v>
                </c:pt>
                <c:pt idx="2">
                  <c:v>Kosovo*</c:v>
                </c:pt>
                <c:pt idx="3">
                  <c:v>Montenegro</c:v>
                </c:pt>
                <c:pt idx="4">
                  <c:v>North Macedonia</c:v>
                </c:pt>
                <c:pt idx="5">
                  <c:v>Serbia</c:v>
                </c:pt>
              </c:strCache>
            </c:strRef>
          </c:cat>
          <c:val>
            <c:numRef>
              <c:f>'Avg. RS revenue'!$H$241:$H$246</c:f>
              <c:numCache>
                <c:formatCode>#,##0.00</c:formatCode>
                <c:ptCount val="6"/>
                <c:pt idx="0">
                  <c:v>4.0129469242427458</c:v>
                </c:pt>
                <c:pt idx="1">
                  <c:v>3.3491974877878579</c:v>
                </c:pt>
                <c:pt idx="2">
                  <c:v>9.7752747613664255</c:v>
                </c:pt>
                <c:pt idx="3">
                  <c:v>6.1832383792418358E-2</c:v>
                </c:pt>
                <c:pt idx="4">
                  <c:v>5.3537547329008364</c:v>
                </c:pt>
                <c:pt idx="5">
                  <c:v>4.3622967133122943</c:v>
                </c:pt>
              </c:numCache>
            </c:numRef>
          </c:val>
          <c:extLst>
            <c:ext xmlns:c16="http://schemas.microsoft.com/office/drawing/2014/chart" uri="{C3380CC4-5D6E-409C-BE32-E72D297353CC}">
              <c16:uniqueId val="{00000000-3DC9-428C-9EBC-E93409FFF4F0}"/>
            </c:ext>
          </c:extLst>
        </c:ser>
        <c:ser>
          <c:idx val="4"/>
          <c:order val="4"/>
          <c:tx>
            <c:strRef>
              <c:f>'Avg. RS revenue'!$I$240</c:f>
              <c:strCache>
                <c:ptCount val="1"/>
                <c:pt idx="0">
                  <c:v>Q3 2020</c:v>
                </c:pt>
              </c:strCache>
            </c:strRef>
          </c:tx>
          <c:spPr>
            <a:solidFill>
              <a:srgbClr val="9E480E"/>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revenue'!$A$241:$A$246</c:f>
              <c:strCache>
                <c:ptCount val="6"/>
                <c:pt idx="0">
                  <c:v>Albania</c:v>
                </c:pt>
                <c:pt idx="1">
                  <c:v>Bosnia</c:v>
                </c:pt>
                <c:pt idx="2">
                  <c:v>Kosovo*</c:v>
                </c:pt>
                <c:pt idx="3">
                  <c:v>Montenegro</c:v>
                </c:pt>
                <c:pt idx="4">
                  <c:v>North Macedonia</c:v>
                </c:pt>
                <c:pt idx="5">
                  <c:v>Serbia</c:v>
                </c:pt>
              </c:strCache>
            </c:strRef>
          </c:cat>
          <c:val>
            <c:numRef>
              <c:f>'Avg. RS revenue'!$I$241:$I$246</c:f>
              <c:numCache>
                <c:formatCode>#,##0.00</c:formatCode>
                <c:ptCount val="6"/>
                <c:pt idx="0">
                  <c:v>4.4083384129518999</c:v>
                </c:pt>
                <c:pt idx="1">
                  <c:v>2.1604228198352247</c:v>
                </c:pt>
                <c:pt idx="2">
                  <c:v>11.277976393233603</c:v>
                </c:pt>
                <c:pt idx="3">
                  <c:v>7.4879505200678931E-2</c:v>
                </c:pt>
                <c:pt idx="4">
                  <c:v>2.4445182505296486</c:v>
                </c:pt>
                <c:pt idx="5">
                  <c:v>11.437871856109307</c:v>
                </c:pt>
              </c:numCache>
            </c:numRef>
          </c:val>
          <c:extLst>
            <c:ext xmlns:c16="http://schemas.microsoft.com/office/drawing/2014/chart" uri="{C3380CC4-5D6E-409C-BE32-E72D297353CC}">
              <c16:uniqueId val="{00000001-3DC9-428C-9EBC-E93409FFF4F0}"/>
            </c:ext>
          </c:extLst>
        </c:ser>
        <c:ser>
          <c:idx val="5"/>
          <c:order val="5"/>
          <c:tx>
            <c:strRef>
              <c:f>'Avg. RS revenue'!$J$240</c:f>
              <c:strCache>
                <c:ptCount val="1"/>
                <c:pt idx="0">
                  <c:v>Q4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revenue'!$A$241:$A$246</c:f>
              <c:strCache>
                <c:ptCount val="6"/>
                <c:pt idx="0">
                  <c:v>Albania</c:v>
                </c:pt>
                <c:pt idx="1">
                  <c:v>Bosnia</c:v>
                </c:pt>
                <c:pt idx="2">
                  <c:v>Kosovo*</c:v>
                </c:pt>
                <c:pt idx="3">
                  <c:v>Montenegro</c:v>
                </c:pt>
                <c:pt idx="4">
                  <c:v>North Macedonia</c:v>
                </c:pt>
                <c:pt idx="5">
                  <c:v>Serbia</c:v>
                </c:pt>
              </c:strCache>
            </c:strRef>
          </c:cat>
          <c:val>
            <c:numRef>
              <c:f>'Avg. RS revenue'!$J$241:$J$246</c:f>
              <c:numCache>
                <c:formatCode>0.00</c:formatCode>
                <c:ptCount val="6"/>
                <c:pt idx="0">
                  <c:v>4.2925796332793293</c:v>
                </c:pt>
                <c:pt idx="1">
                  <c:v>2.4127027027027026</c:v>
                </c:pt>
                <c:pt idx="2">
                  <c:v>7.7183480625657879</c:v>
                </c:pt>
                <c:pt idx="3">
                  <c:v>8.4101135944304031E-2</c:v>
                </c:pt>
                <c:pt idx="4">
                  <c:v>3.2009365020572504</c:v>
                </c:pt>
                <c:pt idx="5">
                  <c:v>3.9411308334486965</c:v>
                </c:pt>
              </c:numCache>
            </c:numRef>
          </c:val>
          <c:extLst>
            <c:ext xmlns:c16="http://schemas.microsoft.com/office/drawing/2014/chart" uri="{C3380CC4-5D6E-409C-BE32-E72D297353CC}">
              <c16:uniqueId val="{00000000-045B-43D5-B1F1-25014FBB8EA5}"/>
            </c:ext>
          </c:extLst>
        </c:ser>
        <c:ser>
          <c:idx val="6"/>
          <c:order val="6"/>
          <c:tx>
            <c:strRef>
              <c:f>'Avg. RS revenue'!$K$240</c:f>
              <c:strCache>
                <c:ptCount val="1"/>
                <c:pt idx="0">
                  <c:v>Q1 2021</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revenue'!$A$241:$A$246</c:f>
              <c:strCache>
                <c:ptCount val="6"/>
                <c:pt idx="0">
                  <c:v>Albania</c:v>
                </c:pt>
                <c:pt idx="1">
                  <c:v>Bosnia</c:v>
                </c:pt>
                <c:pt idx="2">
                  <c:v>Kosovo*</c:v>
                </c:pt>
                <c:pt idx="3">
                  <c:v>Montenegro</c:v>
                </c:pt>
                <c:pt idx="4">
                  <c:v>North Macedonia</c:v>
                </c:pt>
                <c:pt idx="5">
                  <c:v>Serbia</c:v>
                </c:pt>
              </c:strCache>
            </c:strRef>
          </c:cat>
          <c:val>
            <c:numRef>
              <c:f>'Avg. RS revenue'!$K$241:$K$246</c:f>
              <c:numCache>
                <c:formatCode>0.00</c:formatCode>
                <c:ptCount val="6"/>
                <c:pt idx="0">
                  <c:v>4.1269577931767643</c:v>
                </c:pt>
                <c:pt idx="1">
                  <c:v>2.477179370150616</c:v>
                </c:pt>
                <c:pt idx="2">
                  <c:v>5.1974316497829154</c:v>
                </c:pt>
                <c:pt idx="3">
                  <c:v>0.15383247883619122</c:v>
                </c:pt>
                <c:pt idx="4">
                  <c:v>2.8467854677001254</c:v>
                </c:pt>
                <c:pt idx="5">
                  <c:v>5.1204081808798358</c:v>
                </c:pt>
              </c:numCache>
            </c:numRef>
          </c:val>
          <c:extLst>
            <c:ext xmlns:c16="http://schemas.microsoft.com/office/drawing/2014/chart" uri="{C3380CC4-5D6E-409C-BE32-E72D297353CC}">
              <c16:uniqueId val="{00000001-045B-43D5-B1F1-25014FBB8EA5}"/>
            </c:ext>
          </c:extLst>
        </c:ser>
        <c:ser>
          <c:idx val="7"/>
          <c:order val="7"/>
          <c:tx>
            <c:strRef>
              <c:f>'Avg. RS revenue'!$L$240</c:f>
              <c:strCache>
                <c:ptCount val="1"/>
                <c:pt idx="0">
                  <c:v>Q2 2021</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revenue'!$A$241:$A$246</c:f>
              <c:strCache>
                <c:ptCount val="6"/>
                <c:pt idx="0">
                  <c:v>Albania</c:v>
                </c:pt>
                <c:pt idx="1">
                  <c:v>Bosnia</c:v>
                </c:pt>
                <c:pt idx="2">
                  <c:v>Kosovo*</c:v>
                </c:pt>
                <c:pt idx="3">
                  <c:v>Montenegro</c:v>
                </c:pt>
                <c:pt idx="4">
                  <c:v>North Macedonia</c:v>
                </c:pt>
                <c:pt idx="5">
                  <c:v>Serbia</c:v>
                </c:pt>
              </c:strCache>
            </c:strRef>
          </c:cat>
          <c:val>
            <c:numRef>
              <c:f>'Avg. RS revenue'!$L$241:$L$246</c:f>
              <c:numCache>
                <c:formatCode>0.00</c:formatCode>
                <c:ptCount val="6"/>
                <c:pt idx="0">
                  <c:v>9.5891104062759691</c:v>
                </c:pt>
                <c:pt idx="1">
                  <c:v>2.2351462129301138</c:v>
                </c:pt>
                <c:pt idx="2">
                  <c:v>6.5021438249737749</c:v>
                </c:pt>
                <c:pt idx="3">
                  <c:v>0.13054712131110574</c:v>
                </c:pt>
                <c:pt idx="4">
                  <c:v>2.5553502746050816</c:v>
                </c:pt>
                <c:pt idx="5">
                  <c:v>8.4422694690278171</c:v>
                </c:pt>
              </c:numCache>
            </c:numRef>
          </c:val>
          <c:extLst>
            <c:ext xmlns:c16="http://schemas.microsoft.com/office/drawing/2014/chart" uri="{C3380CC4-5D6E-409C-BE32-E72D297353CC}">
              <c16:uniqueId val="{00000000-CD9E-4E5B-82B5-FCAAB0CD451A}"/>
            </c:ext>
          </c:extLst>
        </c:ser>
        <c:ser>
          <c:idx val="8"/>
          <c:order val="8"/>
          <c:tx>
            <c:strRef>
              <c:f>'Avg. RS revenue'!$M$240</c:f>
              <c:strCache>
                <c:ptCount val="1"/>
                <c:pt idx="0">
                  <c:v>Q3 2021</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revenue'!$A$241:$A$246</c:f>
              <c:strCache>
                <c:ptCount val="6"/>
                <c:pt idx="0">
                  <c:v>Albania</c:v>
                </c:pt>
                <c:pt idx="1">
                  <c:v>Bosnia</c:v>
                </c:pt>
                <c:pt idx="2">
                  <c:v>Kosovo*</c:v>
                </c:pt>
                <c:pt idx="3">
                  <c:v>Montenegro</c:v>
                </c:pt>
                <c:pt idx="4">
                  <c:v>North Macedonia</c:v>
                </c:pt>
                <c:pt idx="5">
                  <c:v>Serbia</c:v>
                </c:pt>
              </c:strCache>
            </c:strRef>
          </c:cat>
          <c:val>
            <c:numRef>
              <c:f>'Avg. RS revenue'!$M$241:$M$246</c:f>
              <c:numCache>
                <c:formatCode>0.00</c:formatCode>
                <c:ptCount val="6"/>
                <c:pt idx="0">
                  <c:v>8.2148376660409625E-2</c:v>
                </c:pt>
                <c:pt idx="1">
                  <c:v>0.24122034124790165</c:v>
                </c:pt>
                <c:pt idx="2">
                  <c:v>5.2797302668698975</c:v>
                </c:pt>
                <c:pt idx="3">
                  <c:v>3.619086594836448E-2</c:v>
                </c:pt>
                <c:pt idx="4">
                  <c:v>0.83306480499785263</c:v>
                </c:pt>
                <c:pt idx="5">
                  <c:v>3.316708578489822</c:v>
                </c:pt>
              </c:numCache>
            </c:numRef>
          </c:val>
          <c:extLst>
            <c:ext xmlns:c16="http://schemas.microsoft.com/office/drawing/2014/chart" uri="{C3380CC4-5D6E-409C-BE32-E72D297353CC}">
              <c16:uniqueId val="{00000001-CD9E-4E5B-82B5-FCAAB0CD451A}"/>
            </c:ext>
          </c:extLst>
        </c:ser>
        <c:ser>
          <c:idx val="9"/>
          <c:order val="9"/>
          <c:tx>
            <c:strRef>
              <c:f>'Avg. RS revenue'!$N$240</c:f>
              <c:strCache>
                <c:ptCount val="1"/>
                <c:pt idx="0">
                  <c:v>Q4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revenue'!$A$241:$A$246</c:f>
              <c:strCache>
                <c:ptCount val="6"/>
                <c:pt idx="0">
                  <c:v>Albania</c:v>
                </c:pt>
                <c:pt idx="1">
                  <c:v>Bosnia</c:v>
                </c:pt>
                <c:pt idx="2">
                  <c:v>Kosovo*</c:v>
                </c:pt>
                <c:pt idx="3">
                  <c:v>Montenegro</c:v>
                </c:pt>
                <c:pt idx="4">
                  <c:v>North Macedonia</c:v>
                </c:pt>
                <c:pt idx="5">
                  <c:v>Serbia</c:v>
                </c:pt>
              </c:strCache>
            </c:strRef>
          </c:cat>
          <c:val>
            <c:numRef>
              <c:f>'Avg. RS revenue'!$N$241:$N$246</c:f>
              <c:numCache>
                <c:formatCode>0.00</c:formatCode>
                <c:ptCount val="6"/>
                <c:pt idx="0">
                  <c:v>2.0087005150080635</c:v>
                </c:pt>
                <c:pt idx="1">
                  <c:v>0.18336598380045924</c:v>
                </c:pt>
                <c:pt idx="2">
                  <c:v>7.4593390744520693</c:v>
                </c:pt>
                <c:pt idx="3">
                  <c:v>6.9244987932191998E-2</c:v>
                </c:pt>
                <c:pt idx="4">
                  <c:v>0.46385159841087076</c:v>
                </c:pt>
                <c:pt idx="5">
                  <c:v>0.1001528384279476</c:v>
                </c:pt>
              </c:numCache>
            </c:numRef>
          </c:val>
          <c:extLst>
            <c:ext xmlns:c16="http://schemas.microsoft.com/office/drawing/2014/chart" uri="{C3380CC4-5D6E-409C-BE32-E72D297353CC}">
              <c16:uniqueId val="{00000000-516C-4AFC-BC47-248C57D5CE83}"/>
            </c:ext>
          </c:extLst>
        </c:ser>
        <c:ser>
          <c:idx val="10"/>
          <c:order val="10"/>
          <c:tx>
            <c:strRef>
              <c:f>'Avg. RS revenue'!$O$240</c:f>
              <c:strCache>
                <c:ptCount val="1"/>
                <c:pt idx="0">
                  <c:v>Q1 2022</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revenue'!$A$241:$A$246</c:f>
              <c:strCache>
                <c:ptCount val="6"/>
                <c:pt idx="0">
                  <c:v>Albania</c:v>
                </c:pt>
                <c:pt idx="1">
                  <c:v>Bosnia</c:v>
                </c:pt>
                <c:pt idx="2">
                  <c:v>Kosovo*</c:v>
                </c:pt>
                <c:pt idx="3">
                  <c:v>Montenegro</c:v>
                </c:pt>
                <c:pt idx="4">
                  <c:v>North Macedonia</c:v>
                </c:pt>
                <c:pt idx="5">
                  <c:v>Serbia</c:v>
                </c:pt>
              </c:strCache>
            </c:strRef>
          </c:cat>
          <c:val>
            <c:numRef>
              <c:f>'Avg. RS revenue'!$O$241:$O$246</c:f>
              <c:numCache>
                <c:formatCode>0.00</c:formatCode>
                <c:ptCount val="6"/>
                <c:pt idx="0">
                  <c:v>1.428106855110951</c:v>
                </c:pt>
                <c:pt idx="1">
                  <c:v>0.12777185861317839</c:v>
                </c:pt>
                <c:pt idx="2">
                  <c:v>6.7637362583140552</c:v>
                </c:pt>
                <c:pt idx="3">
                  <c:v>7.0811839109676367E-2</c:v>
                </c:pt>
                <c:pt idx="4">
                  <c:v>0.34131574435153944</c:v>
                </c:pt>
                <c:pt idx="5">
                  <c:v>0.11387307025251252</c:v>
                </c:pt>
              </c:numCache>
            </c:numRef>
          </c:val>
          <c:extLst>
            <c:ext xmlns:c16="http://schemas.microsoft.com/office/drawing/2014/chart" uri="{C3380CC4-5D6E-409C-BE32-E72D297353CC}">
              <c16:uniqueId val="{00000001-516C-4AFC-BC47-248C57D5CE83}"/>
            </c:ext>
          </c:extLst>
        </c:ser>
        <c:ser>
          <c:idx val="11"/>
          <c:order val="11"/>
          <c:tx>
            <c:strRef>
              <c:f>'Avg. RS revenue'!$P$240</c:f>
              <c:strCache>
                <c:ptCount val="1"/>
                <c:pt idx="0">
                  <c:v>Q2 2022</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revenue'!$A$241:$A$246</c:f>
              <c:strCache>
                <c:ptCount val="6"/>
                <c:pt idx="0">
                  <c:v>Albania</c:v>
                </c:pt>
                <c:pt idx="1">
                  <c:v>Bosnia</c:v>
                </c:pt>
                <c:pt idx="2">
                  <c:v>Kosovo*</c:v>
                </c:pt>
                <c:pt idx="3">
                  <c:v>Montenegro</c:v>
                </c:pt>
                <c:pt idx="4">
                  <c:v>North Macedonia</c:v>
                </c:pt>
                <c:pt idx="5">
                  <c:v>Serbia</c:v>
                </c:pt>
              </c:strCache>
            </c:strRef>
          </c:cat>
          <c:val>
            <c:numRef>
              <c:f>'Avg. RS revenue'!$P$241:$P$246</c:f>
              <c:numCache>
                <c:formatCode>0.00</c:formatCode>
                <c:ptCount val="6"/>
                <c:pt idx="0">
                  <c:v>7.0962455513725958E-2</c:v>
                </c:pt>
                <c:pt idx="1">
                  <c:v>0.17465554463312646</c:v>
                </c:pt>
                <c:pt idx="2">
                  <c:v>7.831625124771846</c:v>
                </c:pt>
                <c:pt idx="3">
                  <c:v>7.1970091403925532E-2</c:v>
                </c:pt>
                <c:pt idx="4">
                  <c:v>0.21423502938790234</c:v>
                </c:pt>
                <c:pt idx="5">
                  <c:v>0.12332844990686399</c:v>
                </c:pt>
              </c:numCache>
            </c:numRef>
          </c:val>
          <c:extLst>
            <c:ext xmlns:c16="http://schemas.microsoft.com/office/drawing/2014/chart" uri="{C3380CC4-5D6E-409C-BE32-E72D297353CC}">
              <c16:uniqueId val="{00000000-F15F-4CF1-AFAB-2F6F18D6FB82}"/>
            </c:ext>
          </c:extLst>
        </c:ser>
        <c:ser>
          <c:idx val="12"/>
          <c:order val="12"/>
          <c:tx>
            <c:strRef>
              <c:f>'Avg. RS revenue'!$Q$240</c:f>
              <c:strCache>
                <c:ptCount val="1"/>
                <c:pt idx="0">
                  <c:v>Q3 2022</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revenue'!$A$241:$A$246</c:f>
              <c:strCache>
                <c:ptCount val="6"/>
                <c:pt idx="0">
                  <c:v>Albania</c:v>
                </c:pt>
                <c:pt idx="1">
                  <c:v>Bosnia</c:v>
                </c:pt>
                <c:pt idx="2">
                  <c:v>Kosovo*</c:v>
                </c:pt>
                <c:pt idx="3">
                  <c:v>Montenegro</c:v>
                </c:pt>
                <c:pt idx="4">
                  <c:v>North Macedonia</c:v>
                </c:pt>
                <c:pt idx="5">
                  <c:v>Serbia</c:v>
                </c:pt>
              </c:strCache>
            </c:strRef>
          </c:cat>
          <c:val>
            <c:numRef>
              <c:f>'Avg. RS revenue'!$Q$241:$Q$246</c:f>
              <c:numCache>
                <c:formatCode>0.00</c:formatCode>
                <c:ptCount val="6"/>
                <c:pt idx="0">
                  <c:v>6.5468620887247878E-2</c:v>
                </c:pt>
                <c:pt idx="1">
                  <c:v>0.23286378677552361</c:v>
                </c:pt>
                <c:pt idx="2">
                  <c:v>8.0818686646474358</c:v>
                </c:pt>
                <c:pt idx="3">
                  <c:v>0.10679092018411432</c:v>
                </c:pt>
                <c:pt idx="4">
                  <c:v>0.42887649523921789</c:v>
                </c:pt>
                <c:pt idx="5">
                  <c:v>0.13948966123045436</c:v>
                </c:pt>
              </c:numCache>
            </c:numRef>
          </c:val>
          <c:extLst>
            <c:ext xmlns:c16="http://schemas.microsoft.com/office/drawing/2014/chart" uri="{C3380CC4-5D6E-409C-BE32-E72D297353CC}">
              <c16:uniqueId val="{00000001-F15F-4CF1-AFAB-2F6F18D6FB82}"/>
            </c:ext>
          </c:extLst>
        </c:ser>
        <c:dLbls>
          <c:dLblPos val="outEnd"/>
          <c:showLegendKey val="0"/>
          <c:showVal val="1"/>
          <c:showCatName val="0"/>
          <c:showSerName val="0"/>
          <c:showPercent val="0"/>
          <c:showBubbleSize val="0"/>
        </c:dLbls>
        <c:gapWidth val="219"/>
        <c:overlap val="-27"/>
        <c:axId val="588027696"/>
        <c:axId val="588028352"/>
      </c:barChart>
      <c:catAx>
        <c:axId val="588027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8028352"/>
        <c:crosses val="autoZero"/>
        <c:auto val="1"/>
        <c:lblAlgn val="ctr"/>
        <c:lblOffset val="100"/>
        <c:noMultiLvlLbl val="0"/>
      </c:catAx>
      <c:valAx>
        <c:axId val="588028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8027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080" b="0" i="0" u="none" strike="noStrike" kern="1200" spc="0" baseline="0">
                <a:solidFill>
                  <a:schemeClr val="tx1">
                    <a:lumMod val="65000"/>
                    <a:lumOff val="35000"/>
                  </a:schemeClr>
                </a:solidFill>
                <a:latin typeface="+mn-lt"/>
                <a:ea typeface="+mn-ea"/>
                <a:cs typeface="+mn-cs"/>
              </a:defRPr>
            </a:pPr>
            <a:r>
              <a:rPr lang="en-GB"/>
              <a:t>Figure 21: Average retail roaming revenues per minute, calls made (actual minutes), in Euro (within RoW countries) </a:t>
            </a:r>
            <a:endParaRPr lang="en-US"/>
          </a:p>
          <a:p>
            <a:pPr algn="ctr" rtl="0">
              <a:defRPr/>
            </a:pPr>
            <a:endParaRPr lang="en-US"/>
          </a:p>
        </c:rich>
      </c:tx>
      <c:overlay val="0"/>
      <c:spPr>
        <a:noFill/>
        <a:ln>
          <a:noFill/>
        </a:ln>
        <a:effectLst/>
      </c:spPr>
      <c:txPr>
        <a:bodyPr rot="0" spcFirstLastPara="1" vertOverflow="ellipsis" vert="horz" wrap="square" anchor="ctr" anchorCtr="1"/>
        <a:lstStyle/>
        <a:p>
          <a:pPr algn="ctr" rtl="0">
            <a:defRPr sz="108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RS revenue'!$B$22</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5ED4-4261-9890-176F89A0F550}"/>
                </c:ext>
              </c:extLst>
            </c:dLbl>
            <c:dLbl>
              <c:idx val="4"/>
              <c:delete val="1"/>
              <c:extLst>
                <c:ext xmlns:c15="http://schemas.microsoft.com/office/drawing/2012/chart" uri="{CE6537A1-D6FC-4f65-9D91-7224C49458BB}"/>
                <c:ext xmlns:c16="http://schemas.microsoft.com/office/drawing/2014/chart" uri="{C3380CC4-5D6E-409C-BE32-E72D297353CC}">
                  <c16:uniqueId val="{00000002-5ED4-4261-9890-176F89A0F550}"/>
                </c:ext>
              </c:extLst>
            </c:dLbl>
            <c:dLbl>
              <c:idx val="5"/>
              <c:delete val="1"/>
              <c:extLst>
                <c:ext xmlns:c15="http://schemas.microsoft.com/office/drawing/2012/chart" uri="{CE6537A1-D6FC-4f65-9D91-7224C49458BB}"/>
                <c:ext xmlns:c16="http://schemas.microsoft.com/office/drawing/2014/chart" uri="{C3380CC4-5D6E-409C-BE32-E72D297353CC}">
                  <c16:uniqueId val="{00000003-5ED4-4261-9890-176F89A0F550}"/>
                </c:ext>
              </c:extLst>
            </c:dLbl>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revenue'!$A$23:$A$28</c:f>
              <c:strCache>
                <c:ptCount val="6"/>
                <c:pt idx="0">
                  <c:v>Albania</c:v>
                </c:pt>
                <c:pt idx="1">
                  <c:v>Bosnia</c:v>
                </c:pt>
                <c:pt idx="2">
                  <c:v>Kosovo*</c:v>
                </c:pt>
                <c:pt idx="3">
                  <c:v>Montenegro</c:v>
                </c:pt>
                <c:pt idx="4">
                  <c:v>North Macedonia</c:v>
                </c:pt>
                <c:pt idx="5">
                  <c:v>Serbia</c:v>
                </c:pt>
              </c:strCache>
            </c:strRef>
          </c:cat>
          <c:val>
            <c:numRef>
              <c:f>'Avg. RS revenue'!$B$23:$B$28</c:f>
              <c:numCache>
                <c:formatCode>#,##0.00</c:formatCode>
                <c:ptCount val="6"/>
                <c:pt idx="0">
                  <c:v>0.67503504588107965</c:v>
                </c:pt>
                <c:pt idx="1">
                  <c:v>0</c:v>
                </c:pt>
                <c:pt idx="2">
                  <c:v>3.4893308884561614</c:v>
                </c:pt>
                <c:pt idx="3">
                  <c:v>0.85587796125307702</c:v>
                </c:pt>
                <c:pt idx="4">
                  <c:v>0</c:v>
                </c:pt>
                <c:pt idx="5">
                  <c:v>0</c:v>
                </c:pt>
              </c:numCache>
            </c:numRef>
          </c:val>
          <c:extLst>
            <c:ext xmlns:c16="http://schemas.microsoft.com/office/drawing/2014/chart" uri="{C3380CC4-5D6E-409C-BE32-E72D297353CC}">
              <c16:uniqueId val="{00000000-4B48-4C9F-9FFF-B04FB015AF24}"/>
            </c:ext>
          </c:extLst>
        </c:ser>
        <c:ser>
          <c:idx val="1"/>
          <c:order val="1"/>
          <c:tx>
            <c:strRef>
              <c:f>'Avg. RS revenue'!$C$22</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5ED4-4261-9890-176F89A0F550}"/>
                </c:ext>
              </c:extLst>
            </c:dLbl>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revenue'!$A$23:$A$28</c:f>
              <c:strCache>
                <c:ptCount val="6"/>
                <c:pt idx="0">
                  <c:v>Albania</c:v>
                </c:pt>
                <c:pt idx="1">
                  <c:v>Bosnia</c:v>
                </c:pt>
                <c:pt idx="2">
                  <c:v>Kosovo*</c:v>
                </c:pt>
                <c:pt idx="3">
                  <c:v>Montenegro</c:v>
                </c:pt>
                <c:pt idx="4">
                  <c:v>North Macedonia</c:v>
                </c:pt>
                <c:pt idx="5">
                  <c:v>Serbia</c:v>
                </c:pt>
              </c:strCache>
            </c:strRef>
          </c:cat>
          <c:val>
            <c:numRef>
              <c:f>'Avg. RS revenue'!$C$23:$C$28</c:f>
              <c:numCache>
                <c:formatCode>#,##0.00</c:formatCode>
                <c:ptCount val="6"/>
                <c:pt idx="0">
                  <c:v>0.74325199420465138</c:v>
                </c:pt>
                <c:pt idx="1">
                  <c:v>0</c:v>
                </c:pt>
                <c:pt idx="2">
                  <c:v>2.7088754976226426</c:v>
                </c:pt>
                <c:pt idx="3">
                  <c:v>0.94126075228741524</c:v>
                </c:pt>
                <c:pt idx="4">
                  <c:v>2.0435960483251994</c:v>
                </c:pt>
                <c:pt idx="5">
                  <c:v>1.6689838765304363</c:v>
                </c:pt>
              </c:numCache>
            </c:numRef>
          </c:val>
          <c:extLst>
            <c:ext xmlns:c16="http://schemas.microsoft.com/office/drawing/2014/chart" uri="{C3380CC4-5D6E-409C-BE32-E72D297353CC}">
              <c16:uniqueId val="{00000001-4B48-4C9F-9FFF-B04FB015AF24}"/>
            </c:ext>
          </c:extLst>
        </c:ser>
        <c:ser>
          <c:idx val="2"/>
          <c:order val="2"/>
          <c:tx>
            <c:strRef>
              <c:f>'Avg. RS revenue'!$D$22</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revenue'!$A$23:$A$28</c:f>
              <c:strCache>
                <c:ptCount val="6"/>
                <c:pt idx="0">
                  <c:v>Albania</c:v>
                </c:pt>
                <c:pt idx="1">
                  <c:v>Bosnia</c:v>
                </c:pt>
                <c:pt idx="2">
                  <c:v>Kosovo*</c:v>
                </c:pt>
                <c:pt idx="3">
                  <c:v>Montenegro</c:v>
                </c:pt>
                <c:pt idx="4">
                  <c:v>North Macedonia</c:v>
                </c:pt>
                <c:pt idx="5">
                  <c:v>Serbia</c:v>
                </c:pt>
              </c:strCache>
            </c:strRef>
          </c:cat>
          <c:val>
            <c:numRef>
              <c:f>'Avg. RS revenue'!$D$23:$D$28</c:f>
              <c:numCache>
                <c:formatCode>#,##0.00</c:formatCode>
                <c:ptCount val="6"/>
                <c:pt idx="0">
                  <c:v>0.59589194244179122</c:v>
                </c:pt>
                <c:pt idx="1">
                  <c:v>1.8495946323734973</c:v>
                </c:pt>
                <c:pt idx="2">
                  <c:v>3.5487197112905999</c:v>
                </c:pt>
                <c:pt idx="3">
                  <c:v>0.82758761808507741</c:v>
                </c:pt>
                <c:pt idx="4">
                  <c:v>1.9425835323169567</c:v>
                </c:pt>
                <c:pt idx="5">
                  <c:v>1.6542366313865757</c:v>
                </c:pt>
              </c:numCache>
            </c:numRef>
          </c:val>
          <c:extLst>
            <c:ext xmlns:c16="http://schemas.microsoft.com/office/drawing/2014/chart" uri="{C3380CC4-5D6E-409C-BE32-E72D297353CC}">
              <c16:uniqueId val="{00000002-4B48-4C9F-9FFF-B04FB015AF24}"/>
            </c:ext>
          </c:extLst>
        </c:ser>
        <c:ser>
          <c:idx val="3"/>
          <c:order val="3"/>
          <c:tx>
            <c:strRef>
              <c:f>'Avg. RS revenue'!$E$22</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revenue'!$A$23:$A$28</c:f>
              <c:strCache>
                <c:ptCount val="6"/>
                <c:pt idx="0">
                  <c:v>Albania</c:v>
                </c:pt>
                <c:pt idx="1">
                  <c:v>Bosnia</c:v>
                </c:pt>
                <c:pt idx="2">
                  <c:v>Kosovo*</c:v>
                </c:pt>
                <c:pt idx="3">
                  <c:v>Montenegro</c:v>
                </c:pt>
                <c:pt idx="4">
                  <c:v>North Macedonia</c:v>
                </c:pt>
                <c:pt idx="5">
                  <c:v>Serbia</c:v>
                </c:pt>
              </c:strCache>
            </c:strRef>
          </c:cat>
          <c:val>
            <c:numRef>
              <c:f>'Avg. RS revenue'!$E$23:$E$28</c:f>
              <c:numCache>
                <c:formatCode>#,##0.00</c:formatCode>
                <c:ptCount val="6"/>
                <c:pt idx="0">
                  <c:v>0.4611700702238517</c:v>
                </c:pt>
                <c:pt idx="1">
                  <c:v>1.5524995573393141</c:v>
                </c:pt>
                <c:pt idx="2">
                  <c:v>3.4406982305117171</c:v>
                </c:pt>
                <c:pt idx="3">
                  <c:v>0.64358923783890332</c:v>
                </c:pt>
                <c:pt idx="4">
                  <c:v>1.7571096760260734</c:v>
                </c:pt>
                <c:pt idx="5">
                  <c:v>1.6582651037045495</c:v>
                </c:pt>
              </c:numCache>
            </c:numRef>
          </c:val>
          <c:extLst>
            <c:ext xmlns:c16="http://schemas.microsoft.com/office/drawing/2014/chart" uri="{C3380CC4-5D6E-409C-BE32-E72D297353CC}">
              <c16:uniqueId val="{00000003-4B48-4C9F-9FFF-B04FB015AF24}"/>
            </c:ext>
          </c:extLst>
        </c:ser>
        <c:ser>
          <c:idx val="4"/>
          <c:order val="4"/>
          <c:tx>
            <c:strRef>
              <c:f>'Avg. RS revenue'!$F$22</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revenue'!$A$23:$A$28</c:f>
              <c:strCache>
                <c:ptCount val="6"/>
                <c:pt idx="0">
                  <c:v>Albania</c:v>
                </c:pt>
                <c:pt idx="1">
                  <c:v>Bosnia</c:v>
                </c:pt>
                <c:pt idx="2">
                  <c:v>Kosovo*</c:v>
                </c:pt>
                <c:pt idx="3">
                  <c:v>Montenegro</c:v>
                </c:pt>
                <c:pt idx="4">
                  <c:v>North Macedonia</c:v>
                </c:pt>
                <c:pt idx="5">
                  <c:v>Serbia</c:v>
                </c:pt>
              </c:strCache>
            </c:strRef>
          </c:cat>
          <c:val>
            <c:numRef>
              <c:f>'Avg. RS revenue'!$F$23:$F$28</c:f>
              <c:numCache>
                <c:formatCode>#,##0.00</c:formatCode>
                <c:ptCount val="6"/>
                <c:pt idx="0">
                  <c:v>0.53198029735932006</c:v>
                </c:pt>
                <c:pt idx="1">
                  <c:v>1.6326134381993913</c:v>
                </c:pt>
                <c:pt idx="2">
                  <c:v>4.2317688452677507</c:v>
                </c:pt>
                <c:pt idx="3">
                  <c:v>0.60933941047610019</c:v>
                </c:pt>
                <c:pt idx="4">
                  <c:v>1.744250749526852</c:v>
                </c:pt>
                <c:pt idx="5">
                  <c:v>1.3643099179607383</c:v>
                </c:pt>
              </c:numCache>
            </c:numRef>
          </c:val>
          <c:extLst>
            <c:ext xmlns:c16="http://schemas.microsoft.com/office/drawing/2014/chart" uri="{C3380CC4-5D6E-409C-BE32-E72D297353CC}">
              <c16:uniqueId val="{00000004-4B48-4C9F-9FFF-B04FB015AF24}"/>
            </c:ext>
          </c:extLst>
        </c:ser>
        <c:ser>
          <c:idx val="5"/>
          <c:order val="5"/>
          <c:tx>
            <c:strRef>
              <c:f>'Avg. RS revenue'!$G$22</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revenue'!$A$23:$A$28</c:f>
              <c:strCache>
                <c:ptCount val="6"/>
                <c:pt idx="0">
                  <c:v>Albania</c:v>
                </c:pt>
                <c:pt idx="1">
                  <c:v>Bosnia</c:v>
                </c:pt>
                <c:pt idx="2">
                  <c:v>Kosovo*</c:v>
                </c:pt>
                <c:pt idx="3">
                  <c:v>Montenegro</c:v>
                </c:pt>
                <c:pt idx="4">
                  <c:v>North Macedonia</c:v>
                </c:pt>
                <c:pt idx="5">
                  <c:v>Serbia</c:v>
                </c:pt>
              </c:strCache>
            </c:strRef>
          </c:cat>
          <c:val>
            <c:numRef>
              <c:f>'Avg. RS revenue'!$G$23:$G$28</c:f>
              <c:numCache>
                <c:formatCode>#,##0.00</c:formatCode>
                <c:ptCount val="6"/>
                <c:pt idx="0">
                  <c:v>0.51324046139657653</c:v>
                </c:pt>
                <c:pt idx="1">
                  <c:v>1.8323993536631484</c:v>
                </c:pt>
                <c:pt idx="2">
                  <c:v>3.7549526528866903</c:v>
                </c:pt>
                <c:pt idx="3">
                  <c:v>0.61889329777572599</c:v>
                </c:pt>
                <c:pt idx="4">
                  <c:v>1.7919986721873282</c:v>
                </c:pt>
                <c:pt idx="5">
                  <c:v>1.0708249465018269</c:v>
                </c:pt>
              </c:numCache>
            </c:numRef>
          </c:val>
          <c:extLst>
            <c:ext xmlns:c16="http://schemas.microsoft.com/office/drawing/2014/chart" uri="{C3380CC4-5D6E-409C-BE32-E72D297353CC}">
              <c16:uniqueId val="{00000005-4B48-4C9F-9FFF-B04FB015AF24}"/>
            </c:ext>
          </c:extLst>
        </c:ser>
        <c:ser>
          <c:idx val="6"/>
          <c:order val="6"/>
          <c:tx>
            <c:strRef>
              <c:f>'Avg. RS revenue'!$H$22</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revenue'!$A$23:$A$28</c:f>
              <c:strCache>
                <c:ptCount val="6"/>
                <c:pt idx="0">
                  <c:v>Albania</c:v>
                </c:pt>
                <c:pt idx="1">
                  <c:v>Bosnia</c:v>
                </c:pt>
                <c:pt idx="2">
                  <c:v>Kosovo*</c:v>
                </c:pt>
                <c:pt idx="3">
                  <c:v>Montenegro</c:v>
                </c:pt>
                <c:pt idx="4">
                  <c:v>North Macedonia</c:v>
                </c:pt>
                <c:pt idx="5">
                  <c:v>Serbia</c:v>
                </c:pt>
              </c:strCache>
            </c:strRef>
          </c:cat>
          <c:val>
            <c:numRef>
              <c:f>'Avg. RS revenue'!$H$23:$H$28</c:f>
              <c:numCache>
                <c:formatCode>#,##0.00</c:formatCode>
                <c:ptCount val="6"/>
                <c:pt idx="0">
                  <c:v>0.64892973498012707</c:v>
                </c:pt>
                <c:pt idx="1">
                  <c:v>1.7568988173455979</c:v>
                </c:pt>
                <c:pt idx="2">
                  <c:v>3.2565918263769729</c:v>
                </c:pt>
                <c:pt idx="3">
                  <c:v>0.1628449211923006</c:v>
                </c:pt>
                <c:pt idx="4">
                  <c:v>1.5952413223746484</c:v>
                </c:pt>
                <c:pt idx="5">
                  <c:v>0.73457387107635896</c:v>
                </c:pt>
              </c:numCache>
            </c:numRef>
          </c:val>
          <c:extLst>
            <c:ext xmlns:c16="http://schemas.microsoft.com/office/drawing/2014/chart" uri="{C3380CC4-5D6E-409C-BE32-E72D297353CC}">
              <c16:uniqueId val="{00000006-4B48-4C9F-9FFF-B04FB015AF24}"/>
            </c:ext>
          </c:extLst>
        </c:ser>
        <c:ser>
          <c:idx val="7"/>
          <c:order val="7"/>
          <c:tx>
            <c:strRef>
              <c:f>'Avg. RS revenue'!$I$22</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revenue'!$A$23:$A$28</c:f>
              <c:strCache>
                <c:ptCount val="6"/>
                <c:pt idx="0">
                  <c:v>Albania</c:v>
                </c:pt>
                <c:pt idx="1">
                  <c:v>Bosnia</c:v>
                </c:pt>
                <c:pt idx="2">
                  <c:v>Kosovo*</c:v>
                </c:pt>
                <c:pt idx="3">
                  <c:v>Montenegro</c:v>
                </c:pt>
                <c:pt idx="4">
                  <c:v>North Macedonia</c:v>
                </c:pt>
                <c:pt idx="5">
                  <c:v>Serbia</c:v>
                </c:pt>
              </c:strCache>
            </c:strRef>
          </c:cat>
          <c:val>
            <c:numRef>
              <c:f>'Avg. RS revenue'!$I$23:$I$28</c:f>
              <c:numCache>
                <c:formatCode>#,##0.00</c:formatCode>
                <c:ptCount val="6"/>
                <c:pt idx="0">
                  <c:v>0.3909988604904035</c:v>
                </c:pt>
                <c:pt idx="1">
                  <c:v>1.5086229160090676</c:v>
                </c:pt>
                <c:pt idx="2">
                  <c:v>3.1577543065112712</c:v>
                </c:pt>
                <c:pt idx="3">
                  <c:v>0.57419088177224165</c:v>
                </c:pt>
                <c:pt idx="4">
                  <c:v>2.1682588190875181</c:v>
                </c:pt>
                <c:pt idx="5">
                  <c:v>0.84353920741989885</c:v>
                </c:pt>
              </c:numCache>
            </c:numRef>
          </c:val>
          <c:extLst>
            <c:ext xmlns:c16="http://schemas.microsoft.com/office/drawing/2014/chart" uri="{C3380CC4-5D6E-409C-BE32-E72D297353CC}">
              <c16:uniqueId val="{00000007-4B48-4C9F-9FFF-B04FB015AF24}"/>
            </c:ext>
          </c:extLst>
        </c:ser>
        <c:ser>
          <c:idx val="8"/>
          <c:order val="8"/>
          <c:tx>
            <c:strRef>
              <c:f>'Avg. RS revenue'!$J$22</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revenue'!$A$23:$A$28</c:f>
              <c:strCache>
                <c:ptCount val="6"/>
                <c:pt idx="0">
                  <c:v>Albania</c:v>
                </c:pt>
                <c:pt idx="1">
                  <c:v>Bosnia</c:v>
                </c:pt>
                <c:pt idx="2">
                  <c:v>Kosovo*</c:v>
                </c:pt>
                <c:pt idx="3">
                  <c:v>Montenegro</c:v>
                </c:pt>
                <c:pt idx="4">
                  <c:v>North Macedonia</c:v>
                </c:pt>
                <c:pt idx="5">
                  <c:v>Serbia</c:v>
                </c:pt>
              </c:strCache>
            </c:strRef>
          </c:cat>
          <c:val>
            <c:numRef>
              <c:f>'Avg. RS revenue'!$J$23:$J$28</c:f>
              <c:numCache>
                <c:formatCode>0.00</c:formatCode>
                <c:ptCount val="6"/>
                <c:pt idx="0">
                  <c:v>0.96440971740508408</c:v>
                </c:pt>
                <c:pt idx="1">
                  <c:v>1.8037570444583595</c:v>
                </c:pt>
                <c:pt idx="2">
                  <c:v>3.4026848293362959</c:v>
                </c:pt>
                <c:pt idx="3">
                  <c:v>0.14215688975398189</c:v>
                </c:pt>
                <c:pt idx="4">
                  <c:v>1.7057827912975658</c:v>
                </c:pt>
                <c:pt idx="5">
                  <c:v>0.88213524563922907</c:v>
                </c:pt>
              </c:numCache>
            </c:numRef>
          </c:val>
          <c:extLst>
            <c:ext xmlns:c16="http://schemas.microsoft.com/office/drawing/2014/chart" uri="{C3380CC4-5D6E-409C-BE32-E72D297353CC}">
              <c16:uniqueId val="{00000008-4B48-4C9F-9FFF-B04FB015AF24}"/>
            </c:ext>
          </c:extLst>
        </c:ser>
        <c:ser>
          <c:idx val="9"/>
          <c:order val="9"/>
          <c:tx>
            <c:strRef>
              <c:f>'Avg. RS revenue'!$K$22</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revenue'!$A$23:$A$28</c:f>
              <c:strCache>
                <c:ptCount val="6"/>
                <c:pt idx="0">
                  <c:v>Albania</c:v>
                </c:pt>
                <c:pt idx="1">
                  <c:v>Bosnia</c:v>
                </c:pt>
                <c:pt idx="2">
                  <c:v>Kosovo*</c:v>
                </c:pt>
                <c:pt idx="3">
                  <c:v>Montenegro</c:v>
                </c:pt>
                <c:pt idx="4">
                  <c:v>North Macedonia</c:v>
                </c:pt>
                <c:pt idx="5">
                  <c:v>Serbia</c:v>
                </c:pt>
              </c:strCache>
            </c:strRef>
          </c:cat>
          <c:val>
            <c:numRef>
              <c:f>'Avg. RS revenue'!$K$23:$K$28</c:f>
              <c:numCache>
                <c:formatCode>0.00</c:formatCode>
                <c:ptCount val="6"/>
                <c:pt idx="0">
                  <c:v>0.71660649132666643</c:v>
                </c:pt>
                <c:pt idx="1">
                  <c:v>2.1939539613571228</c:v>
                </c:pt>
                <c:pt idx="2">
                  <c:v>3.6402309287315</c:v>
                </c:pt>
                <c:pt idx="3">
                  <c:v>0.16500886313340049</c:v>
                </c:pt>
                <c:pt idx="4">
                  <c:v>1.6326148452129565</c:v>
                </c:pt>
                <c:pt idx="5">
                  <c:v>0.92434469893651805</c:v>
                </c:pt>
              </c:numCache>
            </c:numRef>
          </c:val>
          <c:extLst>
            <c:ext xmlns:c16="http://schemas.microsoft.com/office/drawing/2014/chart" uri="{C3380CC4-5D6E-409C-BE32-E72D297353CC}">
              <c16:uniqueId val="{00000009-4B48-4C9F-9FFF-B04FB015AF24}"/>
            </c:ext>
          </c:extLst>
        </c:ser>
        <c:ser>
          <c:idx val="10"/>
          <c:order val="10"/>
          <c:tx>
            <c:strRef>
              <c:f>'Avg. RS revenue'!$L$22</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revenue'!$A$23:$A$28</c:f>
              <c:strCache>
                <c:ptCount val="6"/>
                <c:pt idx="0">
                  <c:v>Albania</c:v>
                </c:pt>
                <c:pt idx="1">
                  <c:v>Bosnia</c:v>
                </c:pt>
                <c:pt idx="2">
                  <c:v>Kosovo*</c:v>
                </c:pt>
                <c:pt idx="3">
                  <c:v>Montenegro</c:v>
                </c:pt>
                <c:pt idx="4">
                  <c:v>North Macedonia</c:v>
                </c:pt>
                <c:pt idx="5">
                  <c:v>Serbia</c:v>
                </c:pt>
              </c:strCache>
            </c:strRef>
          </c:cat>
          <c:val>
            <c:numRef>
              <c:f>'Avg. RS revenue'!$L$23:$L$28</c:f>
              <c:numCache>
                <c:formatCode>0.00</c:formatCode>
                <c:ptCount val="6"/>
                <c:pt idx="0">
                  <c:v>8.0504490953457783E-2</c:v>
                </c:pt>
                <c:pt idx="1">
                  <c:v>2.0522948628174933</c:v>
                </c:pt>
                <c:pt idx="2">
                  <c:v>3.6435752048262042</c:v>
                </c:pt>
                <c:pt idx="3">
                  <c:v>0.17036127792436423</c:v>
                </c:pt>
                <c:pt idx="4">
                  <c:v>1.562919345816729</c:v>
                </c:pt>
                <c:pt idx="5">
                  <c:v>1.048877981698352</c:v>
                </c:pt>
              </c:numCache>
            </c:numRef>
          </c:val>
          <c:extLst>
            <c:ext xmlns:c16="http://schemas.microsoft.com/office/drawing/2014/chart" uri="{C3380CC4-5D6E-409C-BE32-E72D297353CC}">
              <c16:uniqueId val="{0000000A-4B48-4C9F-9FFF-B04FB015AF24}"/>
            </c:ext>
          </c:extLst>
        </c:ser>
        <c:ser>
          <c:idx val="11"/>
          <c:order val="11"/>
          <c:tx>
            <c:strRef>
              <c:f>'Avg. RS revenue'!$M$22</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revenue'!$A$23:$A$28</c:f>
              <c:strCache>
                <c:ptCount val="6"/>
                <c:pt idx="0">
                  <c:v>Albania</c:v>
                </c:pt>
                <c:pt idx="1">
                  <c:v>Bosnia</c:v>
                </c:pt>
                <c:pt idx="2">
                  <c:v>Kosovo*</c:v>
                </c:pt>
                <c:pt idx="3">
                  <c:v>Montenegro</c:v>
                </c:pt>
                <c:pt idx="4">
                  <c:v>North Macedonia</c:v>
                </c:pt>
                <c:pt idx="5">
                  <c:v>Serbia</c:v>
                </c:pt>
              </c:strCache>
            </c:strRef>
          </c:cat>
          <c:val>
            <c:numRef>
              <c:f>'Avg. RS revenue'!$M$23:$M$28</c:f>
              <c:numCache>
                <c:formatCode>0.00</c:formatCode>
                <c:ptCount val="6"/>
                <c:pt idx="0">
                  <c:v>6.1382020515622256E-2</c:v>
                </c:pt>
                <c:pt idx="1">
                  <c:v>1.5137450132421468</c:v>
                </c:pt>
                <c:pt idx="2">
                  <c:v>3.3755094247491204</c:v>
                </c:pt>
                <c:pt idx="3">
                  <c:v>0.1642728337895524</c:v>
                </c:pt>
                <c:pt idx="4">
                  <c:v>1.4039491856407336</c:v>
                </c:pt>
                <c:pt idx="5">
                  <c:v>1.0539830597381659</c:v>
                </c:pt>
              </c:numCache>
            </c:numRef>
          </c:val>
          <c:extLst>
            <c:ext xmlns:c16="http://schemas.microsoft.com/office/drawing/2014/chart" uri="{C3380CC4-5D6E-409C-BE32-E72D297353CC}">
              <c16:uniqueId val="{0000000B-4B48-4C9F-9FFF-B04FB015AF24}"/>
            </c:ext>
          </c:extLst>
        </c:ser>
        <c:ser>
          <c:idx val="12"/>
          <c:order val="12"/>
          <c:tx>
            <c:strRef>
              <c:f>'Avg. RS revenue'!$N$22</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revenue'!$A$23:$A$28</c:f>
              <c:strCache>
                <c:ptCount val="6"/>
                <c:pt idx="0">
                  <c:v>Albania</c:v>
                </c:pt>
                <c:pt idx="1">
                  <c:v>Bosnia</c:v>
                </c:pt>
                <c:pt idx="2">
                  <c:v>Kosovo*</c:v>
                </c:pt>
                <c:pt idx="3">
                  <c:v>Montenegro</c:v>
                </c:pt>
                <c:pt idx="4">
                  <c:v>North Macedonia</c:v>
                </c:pt>
                <c:pt idx="5">
                  <c:v>Serbia</c:v>
                </c:pt>
              </c:strCache>
            </c:strRef>
          </c:cat>
          <c:val>
            <c:numRef>
              <c:f>'Avg. RS revenue'!$N$23:$N$28</c:f>
              <c:numCache>
                <c:formatCode>#,##0.00</c:formatCode>
                <c:ptCount val="6"/>
                <c:pt idx="0">
                  <c:v>8.7219651121395514E-2</c:v>
                </c:pt>
                <c:pt idx="1">
                  <c:v>2.3292211567376651</c:v>
                </c:pt>
                <c:pt idx="2">
                  <c:v>1.4621532115407434</c:v>
                </c:pt>
                <c:pt idx="3">
                  <c:v>0.17004552093492636</c:v>
                </c:pt>
                <c:pt idx="4">
                  <c:v>1.1268320290361655</c:v>
                </c:pt>
                <c:pt idx="5">
                  <c:v>1.3987295533507647</c:v>
                </c:pt>
              </c:numCache>
            </c:numRef>
          </c:val>
          <c:extLst>
            <c:ext xmlns:c16="http://schemas.microsoft.com/office/drawing/2014/chart" uri="{C3380CC4-5D6E-409C-BE32-E72D297353CC}">
              <c16:uniqueId val="{0000000C-4B48-4C9F-9FFF-B04FB015AF24}"/>
            </c:ext>
          </c:extLst>
        </c:ser>
        <c:ser>
          <c:idx val="13"/>
          <c:order val="13"/>
          <c:tx>
            <c:strRef>
              <c:f>'Avg. RS revenue'!$O$22</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revenue'!$A$23:$A$28</c:f>
              <c:strCache>
                <c:ptCount val="6"/>
                <c:pt idx="0">
                  <c:v>Albania</c:v>
                </c:pt>
                <c:pt idx="1">
                  <c:v>Bosnia</c:v>
                </c:pt>
                <c:pt idx="2">
                  <c:v>Kosovo*</c:v>
                </c:pt>
                <c:pt idx="3">
                  <c:v>Montenegro</c:v>
                </c:pt>
                <c:pt idx="4">
                  <c:v>North Macedonia</c:v>
                </c:pt>
                <c:pt idx="5">
                  <c:v>Serbia</c:v>
                </c:pt>
              </c:strCache>
            </c:strRef>
          </c:cat>
          <c:val>
            <c:numRef>
              <c:f>'Avg. RS revenue'!$O$23:$O$28</c:f>
              <c:numCache>
                <c:formatCode>#,##0.00</c:formatCode>
                <c:ptCount val="6"/>
                <c:pt idx="0">
                  <c:v>0.13367556194737404</c:v>
                </c:pt>
                <c:pt idx="1">
                  <c:v>2.4205593914766563</c:v>
                </c:pt>
                <c:pt idx="2">
                  <c:v>1.3203291026055897</c:v>
                </c:pt>
                <c:pt idx="3">
                  <c:v>0.18406663920088343</c:v>
                </c:pt>
                <c:pt idx="4">
                  <c:v>1.2369547318851886</c:v>
                </c:pt>
                <c:pt idx="5">
                  <c:v>1.7328788234741919</c:v>
                </c:pt>
              </c:numCache>
            </c:numRef>
          </c:val>
          <c:extLst>
            <c:ext xmlns:c16="http://schemas.microsoft.com/office/drawing/2014/chart" uri="{C3380CC4-5D6E-409C-BE32-E72D297353CC}">
              <c16:uniqueId val="{0000000D-4B48-4C9F-9FFF-B04FB015AF24}"/>
            </c:ext>
          </c:extLst>
        </c:ser>
        <c:ser>
          <c:idx val="14"/>
          <c:order val="14"/>
          <c:tx>
            <c:strRef>
              <c:f>'Avg. RS revenue'!$P$22</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revenue'!$A$23:$A$28</c:f>
              <c:strCache>
                <c:ptCount val="6"/>
                <c:pt idx="0">
                  <c:v>Albania</c:v>
                </c:pt>
                <c:pt idx="1">
                  <c:v>Bosnia</c:v>
                </c:pt>
                <c:pt idx="2">
                  <c:v>Kosovo*</c:v>
                </c:pt>
                <c:pt idx="3">
                  <c:v>Montenegro</c:v>
                </c:pt>
                <c:pt idx="4">
                  <c:v>North Macedonia</c:v>
                </c:pt>
                <c:pt idx="5">
                  <c:v>Serbia</c:v>
                </c:pt>
              </c:strCache>
            </c:strRef>
          </c:cat>
          <c:val>
            <c:numRef>
              <c:f>'Avg. RS revenue'!$P$23:$P$28</c:f>
              <c:numCache>
                <c:formatCode>#,##0.00</c:formatCode>
                <c:ptCount val="6"/>
                <c:pt idx="0">
                  <c:v>7.4595407609023834E-2</c:v>
                </c:pt>
                <c:pt idx="1">
                  <c:v>1.3696261401342555</c:v>
                </c:pt>
                <c:pt idx="2">
                  <c:v>1.2087505372263376</c:v>
                </c:pt>
                <c:pt idx="3">
                  <c:v>1.576959326341931</c:v>
                </c:pt>
                <c:pt idx="4">
                  <c:v>1.0515805180552174</c:v>
                </c:pt>
                <c:pt idx="5">
                  <c:v>1.5867385003194214</c:v>
                </c:pt>
              </c:numCache>
            </c:numRef>
          </c:val>
          <c:extLst>
            <c:ext xmlns:c16="http://schemas.microsoft.com/office/drawing/2014/chart" uri="{C3380CC4-5D6E-409C-BE32-E72D297353CC}">
              <c16:uniqueId val="{0000000E-4B48-4C9F-9FFF-B04FB015AF24}"/>
            </c:ext>
          </c:extLst>
        </c:ser>
        <c:ser>
          <c:idx val="15"/>
          <c:order val="15"/>
          <c:tx>
            <c:strRef>
              <c:f>'Avg. RS revenue'!$Q$22</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RS revenue'!$A$23:$A$28</c:f>
              <c:strCache>
                <c:ptCount val="6"/>
                <c:pt idx="0">
                  <c:v>Albania</c:v>
                </c:pt>
                <c:pt idx="1">
                  <c:v>Bosnia</c:v>
                </c:pt>
                <c:pt idx="2">
                  <c:v>Kosovo*</c:v>
                </c:pt>
                <c:pt idx="3">
                  <c:v>Montenegro</c:v>
                </c:pt>
                <c:pt idx="4">
                  <c:v>North Macedonia</c:v>
                </c:pt>
                <c:pt idx="5">
                  <c:v>Serbia</c:v>
                </c:pt>
              </c:strCache>
            </c:strRef>
          </c:cat>
          <c:val>
            <c:numRef>
              <c:f>'Avg. RS revenue'!$Q$23:$Q$28</c:f>
              <c:numCache>
                <c:formatCode>#,##0.00</c:formatCode>
                <c:ptCount val="6"/>
                <c:pt idx="0">
                  <c:v>6.9698299366978397E-2</c:v>
                </c:pt>
                <c:pt idx="1">
                  <c:v>1.317231158804816</c:v>
                </c:pt>
                <c:pt idx="2">
                  <c:v>1.2449646279848117</c:v>
                </c:pt>
                <c:pt idx="3">
                  <c:v>1.5530012497056231</c:v>
                </c:pt>
                <c:pt idx="4">
                  <c:v>1.015880221674571</c:v>
                </c:pt>
                <c:pt idx="5">
                  <c:v>1.4098089827958826</c:v>
                </c:pt>
              </c:numCache>
            </c:numRef>
          </c:val>
          <c:extLst>
            <c:ext xmlns:c16="http://schemas.microsoft.com/office/drawing/2014/chart" uri="{C3380CC4-5D6E-409C-BE32-E72D297353CC}">
              <c16:uniqueId val="{0000000F-4B48-4C9F-9FFF-B04FB015AF24}"/>
            </c:ext>
          </c:extLst>
        </c:ser>
        <c:dLbls>
          <c:dLblPos val="outEnd"/>
          <c:showLegendKey val="0"/>
          <c:showVal val="1"/>
          <c:showCatName val="0"/>
          <c:showSerName val="0"/>
          <c:showPercent val="0"/>
          <c:showBubbleSize val="0"/>
        </c:dLbls>
        <c:gapWidth val="219"/>
        <c:overlap val="-27"/>
        <c:axId val="940331856"/>
        <c:axId val="940332184"/>
      </c:barChart>
      <c:catAx>
        <c:axId val="940331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0332184"/>
        <c:crosses val="autoZero"/>
        <c:auto val="1"/>
        <c:lblAlgn val="ctr"/>
        <c:lblOffset val="100"/>
        <c:noMultiLvlLbl val="0"/>
      </c:catAx>
      <c:valAx>
        <c:axId val="940332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de-DE"/>
                  <a:t>in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0331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0" i="0" u="none" strike="noStrike" baseline="0">
                <a:effectLst/>
              </a:rPr>
              <a:t>Fg. 42 Wholesale roaming revenues per GB - ROW (group and non-group)</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WS revenue'!$AJ$152</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8FC1-4D5C-A432-78834D835E8A}"/>
                </c:ext>
              </c:extLst>
            </c:dLbl>
            <c:dLbl>
              <c:idx val="4"/>
              <c:delete val="1"/>
              <c:extLst>
                <c:ext xmlns:c15="http://schemas.microsoft.com/office/drawing/2012/chart" uri="{CE6537A1-D6FC-4f65-9D91-7224C49458BB}"/>
                <c:ext xmlns:c16="http://schemas.microsoft.com/office/drawing/2014/chart" uri="{C3380CC4-5D6E-409C-BE32-E72D297353CC}">
                  <c16:uniqueId val="{00000004-8FC1-4D5C-A432-78834D835E8A}"/>
                </c:ext>
              </c:extLst>
            </c:dLbl>
            <c:dLbl>
              <c:idx val="5"/>
              <c:delete val="1"/>
              <c:extLst>
                <c:ext xmlns:c15="http://schemas.microsoft.com/office/drawing/2012/chart" uri="{CE6537A1-D6FC-4f65-9D91-7224C49458BB}"/>
                <c:ext xmlns:c16="http://schemas.microsoft.com/office/drawing/2014/chart" uri="{C3380CC4-5D6E-409C-BE32-E72D297353CC}">
                  <c16:uniqueId val="{00000005-8FC1-4D5C-A432-78834D835E8A}"/>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revenue'!$AJ$153:$AJ$158</c:f>
              <c:numCache>
                <c:formatCode>#,##0.00</c:formatCode>
                <c:ptCount val="6"/>
                <c:pt idx="0">
                  <c:v>45.775084621252553</c:v>
                </c:pt>
                <c:pt idx="1">
                  <c:v>0</c:v>
                </c:pt>
                <c:pt idx="2">
                  <c:v>61.244747742016408</c:v>
                </c:pt>
                <c:pt idx="3">
                  <c:v>8.5162266699044231</c:v>
                </c:pt>
                <c:pt idx="4">
                  <c:v>0</c:v>
                </c:pt>
                <c:pt idx="5">
                  <c:v>0</c:v>
                </c:pt>
              </c:numCache>
            </c:numRef>
          </c:val>
          <c:extLst>
            <c:ext xmlns:c16="http://schemas.microsoft.com/office/drawing/2014/chart" uri="{C3380CC4-5D6E-409C-BE32-E72D297353CC}">
              <c16:uniqueId val="{00000000-DA04-485A-B5BA-70731E4C59F2}"/>
            </c:ext>
          </c:extLst>
        </c:ser>
        <c:ser>
          <c:idx val="1"/>
          <c:order val="1"/>
          <c:tx>
            <c:strRef>
              <c:f>'Avg. WS revenue'!$AK$152</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8FC1-4D5C-A432-78834D835E8A}"/>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revenue'!$AK$153:$AK$158</c:f>
              <c:numCache>
                <c:formatCode>#,##0.00</c:formatCode>
                <c:ptCount val="6"/>
                <c:pt idx="0">
                  <c:v>13.925459576850391</c:v>
                </c:pt>
                <c:pt idx="1">
                  <c:v>0</c:v>
                </c:pt>
                <c:pt idx="2">
                  <c:v>46.971449288995871</c:v>
                </c:pt>
                <c:pt idx="3">
                  <c:v>6.9396937258926874</c:v>
                </c:pt>
                <c:pt idx="4">
                  <c:v>3.1681528315645244</c:v>
                </c:pt>
                <c:pt idx="5">
                  <c:v>10.155799077701195</c:v>
                </c:pt>
              </c:numCache>
            </c:numRef>
          </c:val>
          <c:extLst>
            <c:ext xmlns:c16="http://schemas.microsoft.com/office/drawing/2014/chart" uri="{C3380CC4-5D6E-409C-BE32-E72D297353CC}">
              <c16:uniqueId val="{00000001-DA04-485A-B5BA-70731E4C59F2}"/>
            </c:ext>
          </c:extLst>
        </c:ser>
        <c:ser>
          <c:idx val="2"/>
          <c:order val="2"/>
          <c:tx>
            <c:strRef>
              <c:f>'Avg. WS revenue'!$AL$152</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revenue'!$AL$153:$AL$158</c:f>
              <c:numCache>
                <c:formatCode>#,##0.00</c:formatCode>
                <c:ptCount val="6"/>
                <c:pt idx="0">
                  <c:v>11.189430146810432</c:v>
                </c:pt>
                <c:pt idx="1">
                  <c:v>21.582962339068704</c:v>
                </c:pt>
                <c:pt idx="2">
                  <c:v>78.756792819091842</c:v>
                </c:pt>
                <c:pt idx="3">
                  <c:v>7.5176056177027197</c:v>
                </c:pt>
                <c:pt idx="4">
                  <c:v>4.0388250454687959</c:v>
                </c:pt>
                <c:pt idx="5">
                  <c:v>12.186338927503275</c:v>
                </c:pt>
              </c:numCache>
            </c:numRef>
          </c:val>
          <c:extLst>
            <c:ext xmlns:c16="http://schemas.microsoft.com/office/drawing/2014/chart" uri="{C3380CC4-5D6E-409C-BE32-E72D297353CC}">
              <c16:uniqueId val="{00000000-B480-461D-A411-536E4F4F6571}"/>
            </c:ext>
          </c:extLst>
        </c:ser>
        <c:ser>
          <c:idx val="3"/>
          <c:order val="3"/>
          <c:tx>
            <c:strRef>
              <c:f>'Avg. WS revenue'!$AM$152</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revenue'!$AM$153:$AM$158</c:f>
              <c:numCache>
                <c:formatCode>#,##0.00</c:formatCode>
                <c:ptCount val="6"/>
                <c:pt idx="0">
                  <c:v>6.6317560290418296</c:v>
                </c:pt>
                <c:pt idx="1">
                  <c:v>11.00818175383962</c:v>
                </c:pt>
                <c:pt idx="2">
                  <c:v>41.890974488298568</c:v>
                </c:pt>
                <c:pt idx="3">
                  <c:v>6.6500934269158414</c:v>
                </c:pt>
                <c:pt idx="4">
                  <c:v>6.1232474727821309</c:v>
                </c:pt>
                <c:pt idx="5">
                  <c:v>8.1250457951475159</c:v>
                </c:pt>
              </c:numCache>
            </c:numRef>
          </c:val>
          <c:extLst>
            <c:ext xmlns:c16="http://schemas.microsoft.com/office/drawing/2014/chart" uri="{C3380CC4-5D6E-409C-BE32-E72D297353CC}">
              <c16:uniqueId val="{00000001-B480-461D-A411-536E4F4F6571}"/>
            </c:ext>
          </c:extLst>
        </c:ser>
        <c:ser>
          <c:idx val="4"/>
          <c:order val="4"/>
          <c:tx>
            <c:strRef>
              <c:f>'Avg. WS revenue'!$AN$152</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revenue'!$AN$153:$AN$158</c:f>
              <c:numCache>
                <c:formatCode>0.00</c:formatCode>
                <c:ptCount val="6"/>
                <c:pt idx="0">
                  <c:v>9.1821613439227239</c:v>
                </c:pt>
                <c:pt idx="1">
                  <c:v>9.8718904945543926</c:v>
                </c:pt>
                <c:pt idx="2">
                  <c:v>27.462415354731295</c:v>
                </c:pt>
                <c:pt idx="3">
                  <c:v>4.3026592186023018</c:v>
                </c:pt>
                <c:pt idx="4">
                  <c:v>3.8830246400509689</c:v>
                </c:pt>
                <c:pt idx="5">
                  <c:v>7.7403495680624514</c:v>
                </c:pt>
              </c:numCache>
            </c:numRef>
          </c:val>
          <c:extLst>
            <c:ext xmlns:c16="http://schemas.microsoft.com/office/drawing/2014/chart" uri="{C3380CC4-5D6E-409C-BE32-E72D297353CC}">
              <c16:uniqueId val="{00000000-8FC1-4D5C-A432-78834D835E8A}"/>
            </c:ext>
          </c:extLst>
        </c:ser>
        <c:ser>
          <c:idx val="5"/>
          <c:order val="5"/>
          <c:tx>
            <c:strRef>
              <c:f>'Avg. WS revenue'!$AO$152</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revenue'!$AO$153:$AO$158</c:f>
              <c:numCache>
                <c:formatCode>0.00</c:formatCode>
                <c:ptCount val="6"/>
                <c:pt idx="0">
                  <c:v>11.805858230062043</c:v>
                </c:pt>
                <c:pt idx="1">
                  <c:v>8.2638052865741951</c:v>
                </c:pt>
                <c:pt idx="2">
                  <c:v>35.334028507504442</c:v>
                </c:pt>
                <c:pt idx="3">
                  <c:v>3.2559805037863634</c:v>
                </c:pt>
                <c:pt idx="4">
                  <c:v>4.1365318908760438</c:v>
                </c:pt>
                <c:pt idx="5">
                  <c:v>6.7466277082299264</c:v>
                </c:pt>
              </c:numCache>
            </c:numRef>
          </c:val>
          <c:extLst>
            <c:ext xmlns:c16="http://schemas.microsoft.com/office/drawing/2014/chart" uri="{C3380CC4-5D6E-409C-BE32-E72D297353CC}">
              <c16:uniqueId val="{00000001-8FC1-4D5C-A432-78834D835E8A}"/>
            </c:ext>
          </c:extLst>
        </c:ser>
        <c:ser>
          <c:idx val="6"/>
          <c:order val="6"/>
          <c:tx>
            <c:strRef>
              <c:f>'Avg. WS revenue'!$AP$152</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revenue'!$AP$153:$AP$158</c:f>
              <c:numCache>
                <c:formatCode>0.00</c:formatCode>
                <c:ptCount val="6"/>
                <c:pt idx="0">
                  <c:v>7.6326424532417008</c:v>
                </c:pt>
                <c:pt idx="1">
                  <c:v>14.845829889324046</c:v>
                </c:pt>
                <c:pt idx="2">
                  <c:v>29.290406240362792</c:v>
                </c:pt>
                <c:pt idx="3">
                  <c:v>3.0765622200742579</c:v>
                </c:pt>
                <c:pt idx="4">
                  <c:v>6.6202680949886679</c:v>
                </c:pt>
                <c:pt idx="5">
                  <c:v>8.5708324307370916</c:v>
                </c:pt>
              </c:numCache>
            </c:numRef>
          </c:val>
          <c:extLst>
            <c:ext xmlns:c16="http://schemas.microsoft.com/office/drawing/2014/chart" uri="{C3380CC4-5D6E-409C-BE32-E72D297353CC}">
              <c16:uniqueId val="{00000000-B8A6-403D-BF0C-4999639B503E}"/>
            </c:ext>
          </c:extLst>
        </c:ser>
        <c:ser>
          <c:idx val="7"/>
          <c:order val="7"/>
          <c:tx>
            <c:strRef>
              <c:f>'Avg. WS revenue'!$AQ$152</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revenue'!$AQ$153:$AQ$158</c:f>
              <c:numCache>
                <c:formatCode>0.00</c:formatCode>
                <c:ptCount val="6"/>
                <c:pt idx="0">
                  <c:v>6.0740367238592636</c:v>
                </c:pt>
                <c:pt idx="1">
                  <c:v>15.578662873399715</c:v>
                </c:pt>
                <c:pt idx="2">
                  <c:v>40.582759436670607</c:v>
                </c:pt>
                <c:pt idx="3">
                  <c:v>4.007593316881306</c:v>
                </c:pt>
                <c:pt idx="4">
                  <c:v>4.2604971183402265</c:v>
                </c:pt>
                <c:pt idx="5">
                  <c:v>10.995122626540152</c:v>
                </c:pt>
              </c:numCache>
            </c:numRef>
          </c:val>
          <c:extLst>
            <c:ext xmlns:c16="http://schemas.microsoft.com/office/drawing/2014/chart" uri="{C3380CC4-5D6E-409C-BE32-E72D297353CC}">
              <c16:uniqueId val="{00000001-B8A6-403D-BF0C-4999639B503E}"/>
            </c:ext>
          </c:extLst>
        </c:ser>
        <c:ser>
          <c:idx val="8"/>
          <c:order val="8"/>
          <c:tx>
            <c:strRef>
              <c:f>'Avg. WS revenue'!$AR$152</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revenue'!$AR$153:$AR$158</c:f>
              <c:numCache>
                <c:formatCode>0.00</c:formatCode>
                <c:ptCount val="6"/>
                <c:pt idx="0">
                  <c:v>6.1490380771113049</c:v>
                </c:pt>
                <c:pt idx="1">
                  <c:v>17.223587988174888</c:v>
                </c:pt>
                <c:pt idx="2">
                  <c:v>17.494211497581325</c:v>
                </c:pt>
                <c:pt idx="3">
                  <c:v>2.8354828974752713</c:v>
                </c:pt>
                <c:pt idx="4">
                  <c:v>4.8249434439701764</c:v>
                </c:pt>
                <c:pt idx="5">
                  <c:v>6.9456114335591801</c:v>
                </c:pt>
              </c:numCache>
            </c:numRef>
          </c:val>
          <c:extLst>
            <c:ext xmlns:c16="http://schemas.microsoft.com/office/drawing/2014/chart" uri="{C3380CC4-5D6E-409C-BE32-E72D297353CC}">
              <c16:uniqueId val="{00000000-3126-46AE-B700-5A3058D1CF9F}"/>
            </c:ext>
          </c:extLst>
        </c:ser>
        <c:ser>
          <c:idx val="9"/>
          <c:order val="9"/>
          <c:tx>
            <c:strRef>
              <c:f>'Avg. WS revenue'!$AS$152</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revenue'!$AS$153:$AS$158</c:f>
              <c:numCache>
                <c:formatCode>0.00</c:formatCode>
                <c:ptCount val="6"/>
                <c:pt idx="0">
                  <c:v>5.9197190813700713</c:v>
                </c:pt>
                <c:pt idx="1">
                  <c:v>14.801452355650017</c:v>
                </c:pt>
                <c:pt idx="2">
                  <c:v>19.023002857801263</c:v>
                </c:pt>
                <c:pt idx="3">
                  <c:v>3.0524039018211795</c:v>
                </c:pt>
                <c:pt idx="4">
                  <c:v>10.036188907602241</c:v>
                </c:pt>
                <c:pt idx="5">
                  <c:v>7.1853069155478382</c:v>
                </c:pt>
              </c:numCache>
            </c:numRef>
          </c:val>
          <c:extLst>
            <c:ext xmlns:c16="http://schemas.microsoft.com/office/drawing/2014/chart" uri="{C3380CC4-5D6E-409C-BE32-E72D297353CC}">
              <c16:uniqueId val="{00000001-3126-46AE-B700-5A3058D1CF9F}"/>
            </c:ext>
          </c:extLst>
        </c:ser>
        <c:ser>
          <c:idx val="10"/>
          <c:order val="10"/>
          <c:tx>
            <c:strRef>
              <c:f>'Avg. WS revenue'!$AT$152</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revenue'!$AT$153:$AT$158</c:f>
              <c:numCache>
                <c:formatCode>0.00</c:formatCode>
                <c:ptCount val="6"/>
                <c:pt idx="0">
                  <c:v>6.4979023659253787</c:v>
                </c:pt>
                <c:pt idx="1">
                  <c:v>10.531395641768485</c:v>
                </c:pt>
                <c:pt idx="2">
                  <c:v>18.762892390072672</c:v>
                </c:pt>
                <c:pt idx="3">
                  <c:v>0.99778190692575797</c:v>
                </c:pt>
                <c:pt idx="4">
                  <c:v>4.2123435460059788</c:v>
                </c:pt>
                <c:pt idx="5">
                  <c:v>0.86240901148765492</c:v>
                </c:pt>
              </c:numCache>
            </c:numRef>
          </c:val>
          <c:extLst>
            <c:ext xmlns:c16="http://schemas.microsoft.com/office/drawing/2014/chart" uri="{C3380CC4-5D6E-409C-BE32-E72D297353CC}">
              <c16:uniqueId val="{00000000-FE38-4F06-B8CC-B7CD5A858EBC}"/>
            </c:ext>
          </c:extLst>
        </c:ser>
        <c:ser>
          <c:idx val="11"/>
          <c:order val="11"/>
          <c:tx>
            <c:strRef>
              <c:f>'Avg. WS revenue'!$AU$152</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revenue'!$AU$153:$AU$158</c:f>
              <c:numCache>
                <c:formatCode>0.00</c:formatCode>
                <c:ptCount val="6"/>
                <c:pt idx="0">
                  <c:v>4.2774396313493153</c:v>
                </c:pt>
                <c:pt idx="1">
                  <c:v>11.527069548331415</c:v>
                </c:pt>
                <c:pt idx="2">
                  <c:v>19.194265044957994</c:v>
                </c:pt>
                <c:pt idx="3">
                  <c:v>3.4424902794326599</c:v>
                </c:pt>
                <c:pt idx="4">
                  <c:v>6.2162562075024761</c:v>
                </c:pt>
                <c:pt idx="5">
                  <c:v>0.69011014247537539</c:v>
                </c:pt>
              </c:numCache>
            </c:numRef>
          </c:val>
          <c:extLst>
            <c:ext xmlns:c16="http://schemas.microsoft.com/office/drawing/2014/chart" uri="{C3380CC4-5D6E-409C-BE32-E72D297353CC}">
              <c16:uniqueId val="{00000001-FE38-4F06-B8CC-B7CD5A858EBC}"/>
            </c:ext>
          </c:extLst>
        </c:ser>
        <c:ser>
          <c:idx val="12"/>
          <c:order val="12"/>
          <c:tx>
            <c:strRef>
              <c:f>'Avg. WS revenue'!$AV$152</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revenue'!$AV$153:$AV$158</c:f>
              <c:numCache>
                <c:formatCode>0.00</c:formatCode>
                <c:ptCount val="6"/>
                <c:pt idx="0">
                  <c:v>3.4841864301223677</c:v>
                </c:pt>
                <c:pt idx="1">
                  <c:v>10.914782836575245</c:v>
                </c:pt>
                <c:pt idx="2">
                  <c:v>16.23941701097776</c:v>
                </c:pt>
                <c:pt idx="3">
                  <c:v>1.3289107224236985</c:v>
                </c:pt>
                <c:pt idx="4">
                  <c:v>2.7280542047634126</c:v>
                </c:pt>
                <c:pt idx="5">
                  <c:v>0.49677454016257877</c:v>
                </c:pt>
              </c:numCache>
            </c:numRef>
          </c:val>
          <c:extLst>
            <c:ext xmlns:c16="http://schemas.microsoft.com/office/drawing/2014/chart" uri="{C3380CC4-5D6E-409C-BE32-E72D297353CC}">
              <c16:uniqueId val="{00000002-6EB8-4148-9D90-25DC200A0D82}"/>
            </c:ext>
          </c:extLst>
        </c:ser>
        <c:ser>
          <c:idx val="13"/>
          <c:order val="13"/>
          <c:tx>
            <c:strRef>
              <c:f>'Avg. WS revenue'!$AW$152</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revenue'!$AW$153:$AW$158</c:f>
              <c:numCache>
                <c:formatCode>0.00</c:formatCode>
                <c:ptCount val="6"/>
                <c:pt idx="0">
                  <c:v>2.6315550510783199</c:v>
                </c:pt>
                <c:pt idx="1">
                  <c:v>11.206544875487937</c:v>
                </c:pt>
                <c:pt idx="2">
                  <c:v>15.497638612551409</c:v>
                </c:pt>
                <c:pt idx="3">
                  <c:v>2.3251774617405512</c:v>
                </c:pt>
                <c:pt idx="4">
                  <c:v>2.8178459078807587</c:v>
                </c:pt>
                <c:pt idx="5">
                  <c:v>0.38307792484528569</c:v>
                </c:pt>
              </c:numCache>
            </c:numRef>
          </c:val>
          <c:extLst>
            <c:ext xmlns:c16="http://schemas.microsoft.com/office/drawing/2014/chart" uri="{C3380CC4-5D6E-409C-BE32-E72D297353CC}">
              <c16:uniqueId val="{00000003-6EB8-4148-9D90-25DC200A0D82}"/>
            </c:ext>
          </c:extLst>
        </c:ser>
        <c:ser>
          <c:idx val="14"/>
          <c:order val="14"/>
          <c:tx>
            <c:strRef>
              <c:f>'Avg. WS revenue'!$AX$152</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revenue'!$AX$153:$AX$158</c:f>
              <c:numCache>
                <c:formatCode>#,##0.00</c:formatCode>
                <c:ptCount val="6"/>
                <c:pt idx="0">
                  <c:v>2.3683441698993506</c:v>
                </c:pt>
                <c:pt idx="1">
                  <c:v>17.613052559125386</c:v>
                </c:pt>
                <c:pt idx="2">
                  <c:v>17.516923058002764</c:v>
                </c:pt>
                <c:pt idx="3">
                  <c:v>1.8046341558571505E-2</c:v>
                </c:pt>
                <c:pt idx="4">
                  <c:v>4.12</c:v>
                </c:pt>
                <c:pt idx="5">
                  <c:v>0.54942789863588026</c:v>
                </c:pt>
              </c:numCache>
            </c:numRef>
          </c:val>
          <c:extLst>
            <c:ext xmlns:c16="http://schemas.microsoft.com/office/drawing/2014/chart" uri="{C3380CC4-5D6E-409C-BE32-E72D297353CC}">
              <c16:uniqueId val="{00000000-CF06-411C-8D3F-0336E4EE450D}"/>
            </c:ext>
          </c:extLst>
        </c:ser>
        <c:ser>
          <c:idx val="15"/>
          <c:order val="15"/>
          <c:tx>
            <c:strRef>
              <c:f>'Avg. WS revenue'!$AY$152</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revenue'!$AY$153:$AY$158</c:f>
              <c:numCache>
                <c:formatCode>#,##0.00</c:formatCode>
                <c:ptCount val="6"/>
                <c:pt idx="0">
                  <c:v>1.9314149057581051</c:v>
                </c:pt>
                <c:pt idx="1">
                  <c:v>10.984555961693994</c:v>
                </c:pt>
                <c:pt idx="2">
                  <c:v>12.317129210183465</c:v>
                </c:pt>
                <c:pt idx="3">
                  <c:v>8.625496521490094E-3</c:v>
                </c:pt>
                <c:pt idx="4">
                  <c:v>4.8209444065144611</c:v>
                </c:pt>
                <c:pt idx="5">
                  <c:v>0.87604504055190935</c:v>
                </c:pt>
              </c:numCache>
            </c:numRef>
          </c:val>
          <c:extLst>
            <c:ext xmlns:c16="http://schemas.microsoft.com/office/drawing/2014/chart" uri="{C3380CC4-5D6E-409C-BE32-E72D297353CC}">
              <c16:uniqueId val="{00000001-CF06-411C-8D3F-0336E4EE450D}"/>
            </c:ext>
          </c:extLst>
        </c:ser>
        <c:dLbls>
          <c:dLblPos val="outEnd"/>
          <c:showLegendKey val="0"/>
          <c:showVal val="1"/>
          <c:showCatName val="0"/>
          <c:showSerName val="0"/>
          <c:showPercent val="0"/>
          <c:showBubbleSize val="0"/>
        </c:dLbls>
        <c:gapWidth val="219"/>
        <c:overlap val="-27"/>
        <c:axId val="575275784"/>
        <c:axId val="575269880"/>
      </c:barChart>
      <c:catAx>
        <c:axId val="575275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269880"/>
        <c:crosses val="autoZero"/>
        <c:auto val="1"/>
        <c:lblAlgn val="ctr"/>
        <c:lblOffset val="100"/>
        <c:noMultiLvlLbl val="0"/>
      </c:catAx>
      <c:valAx>
        <c:axId val="575269880"/>
        <c:scaling>
          <c:orientation val="minMax"/>
          <c:max val="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275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34 Wholesale revenues per minute</a:t>
            </a:r>
            <a:r>
              <a:rPr lang="de-DE" baseline="0"/>
              <a:t> - WB</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WS revenue'!$B$32</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8-4326-4B1F-8BAA-2DFEF4807B26}"/>
                </c:ext>
              </c:extLst>
            </c:dLbl>
            <c:dLbl>
              <c:idx val="4"/>
              <c:delete val="1"/>
              <c:extLst>
                <c:ext xmlns:c15="http://schemas.microsoft.com/office/drawing/2012/chart" uri="{CE6537A1-D6FC-4f65-9D91-7224C49458BB}"/>
                <c:ext xmlns:c16="http://schemas.microsoft.com/office/drawing/2014/chart" uri="{C3380CC4-5D6E-409C-BE32-E72D297353CC}">
                  <c16:uniqueId val="{00000007-4326-4B1F-8BAA-2DFEF4807B26}"/>
                </c:ext>
              </c:extLst>
            </c:dLbl>
            <c:dLbl>
              <c:idx val="5"/>
              <c:delete val="1"/>
              <c:extLst>
                <c:ext xmlns:c15="http://schemas.microsoft.com/office/drawing/2012/chart" uri="{CE6537A1-D6FC-4f65-9D91-7224C49458BB}"/>
                <c:ext xmlns:c16="http://schemas.microsoft.com/office/drawing/2014/chart" uri="{C3380CC4-5D6E-409C-BE32-E72D297353CC}">
                  <c16:uniqueId val="{00000006-4326-4B1F-8BAA-2DFEF4807B2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revenue'!$B$33:$B$38</c:f>
              <c:numCache>
                <c:formatCode>0.00</c:formatCode>
                <c:ptCount val="6"/>
                <c:pt idx="0">
                  <c:v>15.927657285977205</c:v>
                </c:pt>
                <c:pt idx="1">
                  <c:v>0</c:v>
                </c:pt>
                <c:pt idx="2">
                  <c:v>16.824338322350087</c:v>
                </c:pt>
                <c:pt idx="3">
                  <c:v>3.9492428397164145</c:v>
                </c:pt>
                <c:pt idx="4">
                  <c:v>0</c:v>
                </c:pt>
                <c:pt idx="5">
                  <c:v>0</c:v>
                </c:pt>
              </c:numCache>
            </c:numRef>
          </c:val>
          <c:extLst>
            <c:ext xmlns:c16="http://schemas.microsoft.com/office/drawing/2014/chart" uri="{C3380CC4-5D6E-409C-BE32-E72D297353CC}">
              <c16:uniqueId val="{00000000-4326-4B1F-8BAA-2DFEF4807B26}"/>
            </c:ext>
          </c:extLst>
        </c:ser>
        <c:ser>
          <c:idx val="1"/>
          <c:order val="1"/>
          <c:tx>
            <c:strRef>
              <c:f>'Avg. WS revenue'!$C$32</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9-4326-4B1F-8BAA-2DFEF4807B2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revenue'!$C$33:$C$38</c:f>
              <c:numCache>
                <c:formatCode>0.00</c:formatCode>
                <c:ptCount val="6"/>
                <c:pt idx="0">
                  <c:v>14.458019975662184</c:v>
                </c:pt>
                <c:pt idx="1">
                  <c:v>0</c:v>
                </c:pt>
                <c:pt idx="2">
                  <c:v>16.702011052658577</c:v>
                </c:pt>
                <c:pt idx="3">
                  <c:v>3.1137858804942145</c:v>
                </c:pt>
                <c:pt idx="4">
                  <c:v>9.3088660085736912</c:v>
                </c:pt>
                <c:pt idx="5">
                  <c:v>3.1754473642038894</c:v>
                </c:pt>
              </c:numCache>
            </c:numRef>
          </c:val>
          <c:extLst>
            <c:ext xmlns:c16="http://schemas.microsoft.com/office/drawing/2014/chart" uri="{C3380CC4-5D6E-409C-BE32-E72D297353CC}">
              <c16:uniqueId val="{00000001-4326-4B1F-8BAA-2DFEF4807B26}"/>
            </c:ext>
          </c:extLst>
        </c:ser>
        <c:ser>
          <c:idx val="2"/>
          <c:order val="2"/>
          <c:tx>
            <c:strRef>
              <c:f>'Avg. WS revenue'!$D$32</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revenue'!$D$33:$D$38</c:f>
              <c:numCache>
                <c:formatCode>0.00</c:formatCode>
                <c:ptCount val="6"/>
                <c:pt idx="0">
                  <c:v>20.965885180225008</c:v>
                </c:pt>
                <c:pt idx="1">
                  <c:v>1.1773131273099913</c:v>
                </c:pt>
                <c:pt idx="2">
                  <c:v>27.379331023835086</c:v>
                </c:pt>
                <c:pt idx="3">
                  <c:v>4.2759998426022028</c:v>
                </c:pt>
                <c:pt idx="4">
                  <c:v>6.4035719091637073</c:v>
                </c:pt>
                <c:pt idx="5">
                  <c:v>3.2009479834309262</c:v>
                </c:pt>
              </c:numCache>
            </c:numRef>
          </c:val>
          <c:extLst>
            <c:ext xmlns:c16="http://schemas.microsoft.com/office/drawing/2014/chart" uri="{C3380CC4-5D6E-409C-BE32-E72D297353CC}">
              <c16:uniqueId val="{00000002-4326-4B1F-8BAA-2DFEF4807B26}"/>
            </c:ext>
          </c:extLst>
        </c:ser>
        <c:ser>
          <c:idx val="3"/>
          <c:order val="3"/>
          <c:tx>
            <c:strRef>
              <c:f>'Avg. WS revenue'!$E$32</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revenue'!$E$33:$E$38</c:f>
              <c:numCache>
                <c:formatCode>0.00</c:formatCode>
                <c:ptCount val="6"/>
                <c:pt idx="0">
                  <c:v>6.4512284918729277</c:v>
                </c:pt>
                <c:pt idx="1">
                  <c:v>1.1527851605363006</c:v>
                </c:pt>
                <c:pt idx="2">
                  <c:v>6.653684446612103</c:v>
                </c:pt>
                <c:pt idx="3">
                  <c:v>3.9410864520400821</c:v>
                </c:pt>
                <c:pt idx="4">
                  <c:v>1.9858422134105491</c:v>
                </c:pt>
                <c:pt idx="5">
                  <c:v>3.0807917453718381</c:v>
                </c:pt>
              </c:numCache>
            </c:numRef>
          </c:val>
          <c:extLst>
            <c:ext xmlns:c16="http://schemas.microsoft.com/office/drawing/2014/chart" uri="{C3380CC4-5D6E-409C-BE32-E72D297353CC}">
              <c16:uniqueId val="{00000003-4326-4B1F-8BAA-2DFEF4807B26}"/>
            </c:ext>
          </c:extLst>
        </c:ser>
        <c:ser>
          <c:idx val="4"/>
          <c:order val="4"/>
          <c:tx>
            <c:strRef>
              <c:f>'Avg. WS revenue'!$F$32</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revenue'!$F$33:$F$38</c:f>
              <c:numCache>
                <c:formatCode>0.00</c:formatCode>
                <c:ptCount val="6"/>
                <c:pt idx="0">
                  <c:v>5.2139657490016127</c:v>
                </c:pt>
                <c:pt idx="1">
                  <c:v>1.2239974875993735</c:v>
                </c:pt>
                <c:pt idx="2">
                  <c:v>5.9686067123034574</c:v>
                </c:pt>
                <c:pt idx="3">
                  <c:v>4.2531027621283659</c:v>
                </c:pt>
                <c:pt idx="4">
                  <c:v>3.7531740584661111</c:v>
                </c:pt>
                <c:pt idx="5">
                  <c:v>2.9540149632842136</c:v>
                </c:pt>
              </c:numCache>
            </c:numRef>
          </c:val>
          <c:extLst>
            <c:ext xmlns:c16="http://schemas.microsoft.com/office/drawing/2014/chart" uri="{C3380CC4-5D6E-409C-BE32-E72D297353CC}">
              <c16:uniqueId val="{00000004-4326-4B1F-8BAA-2DFEF4807B26}"/>
            </c:ext>
          </c:extLst>
        </c:ser>
        <c:ser>
          <c:idx val="5"/>
          <c:order val="5"/>
          <c:tx>
            <c:strRef>
              <c:f>'Avg. WS revenue'!$G$32</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revenue'!$G$33:$G$38</c:f>
              <c:numCache>
                <c:formatCode>0.00</c:formatCode>
                <c:ptCount val="6"/>
                <c:pt idx="0">
                  <c:v>5.1700868006217995</c:v>
                </c:pt>
                <c:pt idx="1">
                  <c:v>1.0247908698451862</c:v>
                </c:pt>
                <c:pt idx="2">
                  <c:v>5.1472288603837253</c:v>
                </c:pt>
                <c:pt idx="3">
                  <c:v>4.1782369798817323</c:v>
                </c:pt>
                <c:pt idx="4">
                  <c:v>2.9204972730144876</c:v>
                </c:pt>
                <c:pt idx="5">
                  <c:v>2.8915637906979077</c:v>
                </c:pt>
              </c:numCache>
            </c:numRef>
          </c:val>
          <c:extLst>
            <c:ext xmlns:c16="http://schemas.microsoft.com/office/drawing/2014/chart" uri="{C3380CC4-5D6E-409C-BE32-E72D297353CC}">
              <c16:uniqueId val="{00000005-4326-4B1F-8BAA-2DFEF4807B26}"/>
            </c:ext>
          </c:extLst>
        </c:ser>
        <c:ser>
          <c:idx val="6"/>
          <c:order val="6"/>
          <c:tx>
            <c:strRef>
              <c:f>'Avg. WS revenue'!$H$32</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revenue'!$H$33:$H$38</c:f>
              <c:numCache>
                <c:formatCode>0.00</c:formatCode>
                <c:ptCount val="6"/>
                <c:pt idx="0">
                  <c:v>5.2356363666907999</c:v>
                </c:pt>
                <c:pt idx="1">
                  <c:v>0.84161608068296678</c:v>
                </c:pt>
                <c:pt idx="2">
                  <c:v>5.5001306132400174</c:v>
                </c:pt>
                <c:pt idx="3">
                  <c:v>4.0325884271766377</c:v>
                </c:pt>
                <c:pt idx="4">
                  <c:v>2.8957784544587137</c:v>
                </c:pt>
                <c:pt idx="5">
                  <c:v>2.7553487056389212</c:v>
                </c:pt>
              </c:numCache>
            </c:numRef>
          </c:val>
          <c:extLst>
            <c:ext xmlns:c16="http://schemas.microsoft.com/office/drawing/2014/chart" uri="{C3380CC4-5D6E-409C-BE32-E72D297353CC}">
              <c16:uniqueId val="{00000000-0415-4254-97D5-95991C8ECBD2}"/>
            </c:ext>
          </c:extLst>
        </c:ser>
        <c:ser>
          <c:idx val="7"/>
          <c:order val="7"/>
          <c:tx>
            <c:strRef>
              <c:f>'Avg. WS revenue'!$I$32</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revenue'!$I$33:$I$38</c:f>
              <c:numCache>
                <c:formatCode>0.00</c:formatCode>
                <c:ptCount val="6"/>
                <c:pt idx="0">
                  <c:v>5.0212102545491391</c:v>
                </c:pt>
                <c:pt idx="1">
                  <c:v>0.9073226207136138</c:v>
                </c:pt>
                <c:pt idx="2">
                  <c:v>4.234205722578861</c:v>
                </c:pt>
                <c:pt idx="3">
                  <c:v>4.3084816854663659</c:v>
                </c:pt>
                <c:pt idx="4">
                  <c:v>2.6138876199609515</c:v>
                </c:pt>
                <c:pt idx="5">
                  <c:v>2.8621709510517803</c:v>
                </c:pt>
              </c:numCache>
            </c:numRef>
          </c:val>
          <c:extLst>
            <c:ext xmlns:c16="http://schemas.microsoft.com/office/drawing/2014/chart" uri="{C3380CC4-5D6E-409C-BE32-E72D297353CC}">
              <c16:uniqueId val="{00000001-0415-4254-97D5-95991C8ECBD2}"/>
            </c:ext>
          </c:extLst>
        </c:ser>
        <c:ser>
          <c:idx val="8"/>
          <c:order val="8"/>
          <c:tx>
            <c:strRef>
              <c:f>'Avg. WS revenue'!$J$32</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revenue'!$J$33:$J$38</c:f>
              <c:numCache>
                <c:formatCode>0.00</c:formatCode>
                <c:ptCount val="6"/>
                <c:pt idx="0">
                  <c:v>5.3017840256474793</c:v>
                </c:pt>
                <c:pt idx="1">
                  <c:v>0.11443224107451452</c:v>
                </c:pt>
                <c:pt idx="2">
                  <c:v>5.3550745435758174</c:v>
                </c:pt>
                <c:pt idx="3">
                  <c:v>15.589301053719625</c:v>
                </c:pt>
                <c:pt idx="4">
                  <c:v>3.3776068014088221</c:v>
                </c:pt>
                <c:pt idx="5">
                  <c:v>2.8367922237646459</c:v>
                </c:pt>
              </c:numCache>
            </c:numRef>
          </c:val>
          <c:extLst>
            <c:ext xmlns:c16="http://schemas.microsoft.com/office/drawing/2014/chart" uri="{C3380CC4-5D6E-409C-BE32-E72D297353CC}">
              <c16:uniqueId val="{00000000-24FA-4372-9132-8538FDDE4670}"/>
            </c:ext>
          </c:extLst>
        </c:ser>
        <c:ser>
          <c:idx val="9"/>
          <c:order val="9"/>
          <c:tx>
            <c:strRef>
              <c:f>'Avg. WS revenue'!$K$32</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revenue'!$K$33:$K$38</c:f>
              <c:numCache>
                <c:formatCode>0.00</c:formatCode>
                <c:ptCount val="6"/>
                <c:pt idx="0">
                  <c:v>5.2153756985631183</c:v>
                </c:pt>
                <c:pt idx="1">
                  <c:v>0.94846137406712272</c:v>
                </c:pt>
                <c:pt idx="2">
                  <c:v>4.4882545956379865</c:v>
                </c:pt>
                <c:pt idx="3">
                  <c:v>4.1044708707183073</c:v>
                </c:pt>
                <c:pt idx="4">
                  <c:v>4.0038704456353074</c:v>
                </c:pt>
                <c:pt idx="5">
                  <c:v>2.8477857914829605</c:v>
                </c:pt>
              </c:numCache>
            </c:numRef>
          </c:val>
          <c:extLst>
            <c:ext xmlns:c16="http://schemas.microsoft.com/office/drawing/2014/chart" uri="{C3380CC4-5D6E-409C-BE32-E72D297353CC}">
              <c16:uniqueId val="{00000001-24FA-4372-9132-8538FDDE4670}"/>
            </c:ext>
          </c:extLst>
        </c:ser>
        <c:ser>
          <c:idx val="10"/>
          <c:order val="10"/>
          <c:tx>
            <c:strRef>
              <c:f>'Avg. WS revenue'!$L$32</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revenue'!$L$33:$L$38</c:f>
              <c:numCache>
                <c:formatCode>#,##0.00</c:formatCode>
                <c:ptCount val="6"/>
                <c:pt idx="0">
                  <c:v>5.1566593768108628</c:v>
                </c:pt>
                <c:pt idx="1">
                  <c:v>0.86627974958247822</c:v>
                </c:pt>
                <c:pt idx="2">
                  <c:v>4.4799886858198636</c:v>
                </c:pt>
                <c:pt idx="3">
                  <c:v>6.0222709227224804</c:v>
                </c:pt>
                <c:pt idx="4">
                  <c:v>4.0317644616555048</c:v>
                </c:pt>
                <c:pt idx="5">
                  <c:v>2.8861157399117254</c:v>
                </c:pt>
              </c:numCache>
            </c:numRef>
          </c:val>
          <c:extLst>
            <c:ext xmlns:c16="http://schemas.microsoft.com/office/drawing/2014/chart" uri="{C3380CC4-5D6E-409C-BE32-E72D297353CC}">
              <c16:uniqueId val="{00000000-6FD3-4CB7-8E31-9704F55EE1F7}"/>
            </c:ext>
          </c:extLst>
        </c:ser>
        <c:ser>
          <c:idx val="11"/>
          <c:order val="11"/>
          <c:tx>
            <c:strRef>
              <c:f>'Avg. WS revenue'!$M$32</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revenue'!$M$33:$M$38</c:f>
              <c:numCache>
                <c:formatCode>#,##0.00</c:formatCode>
                <c:ptCount val="6"/>
                <c:pt idx="0">
                  <c:v>3.2323482022711505</c:v>
                </c:pt>
                <c:pt idx="1">
                  <c:v>0.80072600947427297</c:v>
                </c:pt>
                <c:pt idx="2">
                  <c:v>3.2295482936853186</c:v>
                </c:pt>
                <c:pt idx="3">
                  <c:v>3.6472549217622801</c:v>
                </c:pt>
                <c:pt idx="4">
                  <c:v>3.2049594175815348</c:v>
                </c:pt>
                <c:pt idx="5">
                  <c:v>2.0656592716967945</c:v>
                </c:pt>
              </c:numCache>
            </c:numRef>
          </c:val>
          <c:extLst>
            <c:ext xmlns:c16="http://schemas.microsoft.com/office/drawing/2014/chart" uri="{C3380CC4-5D6E-409C-BE32-E72D297353CC}">
              <c16:uniqueId val="{00000001-6FD3-4CB7-8E31-9704F55EE1F7}"/>
            </c:ext>
          </c:extLst>
        </c:ser>
        <c:ser>
          <c:idx val="12"/>
          <c:order val="12"/>
          <c:tx>
            <c:strRef>
              <c:f>'Avg. WS revenue'!$N$32</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revenue'!$N$33:$N$38</c:f>
              <c:numCache>
                <c:formatCode>#,##0.00</c:formatCode>
                <c:ptCount val="6"/>
                <c:pt idx="0">
                  <c:v>3.4010264993979349</c:v>
                </c:pt>
                <c:pt idx="1">
                  <c:v>1.2574970544474424</c:v>
                </c:pt>
                <c:pt idx="2">
                  <c:v>3.2263419324703078</c:v>
                </c:pt>
                <c:pt idx="3">
                  <c:v>2.9826686423530164</c:v>
                </c:pt>
                <c:pt idx="4">
                  <c:v>2.0360733916693783</c:v>
                </c:pt>
                <c:pt idx="5">
                  <c:v>1.2808232882258632</c:v>
                </c:pt>
              </c:numCache>
            </c:numRef>
          </c:val>
          <c:extLst>
            <c:ext xmlns:c16="http://schemas.microsoft.com/office/drawing/2014/chart" uri="{C3380CC4-5D6E-409C-BE32-E72D297353CC}">
              <c16:uniqueId val="{00000000-F876-4D2B-BD21-A0D64CFB7E80}"/>
            </c:ext>
          </c:extLst>
        </c:ser>
        <c:ser>
          <c:idx val="13"/>
          <c:order val="13"/>
          <c:tx>
            <c:strRef>
              <c:f>'Avg. WS revenue'!$O$32</c:f>
              <c:strCache>
                <c:ptCount val="1"/>
                <c:pt idx="0">
                  <c:v>Q1 2022</c:v>
                </c:pt>
              </c:strCache>
            </c:strRef>
          </c:tx>
          <c:spPr>
            <a:solidFill>
              <a:schemeClr val="accent2">
                <a:lumMod val="80000"/>
                <a:lumOff val="20000"/>
              </a:schemeClr>
            </a:solidFill>
            <a:ln>
              <a:noFill/>
            </a:ln>
            <a:effectLst/>
          </c:spPr>
          <c:invertIfNegative val="0"/>
          <c:dLbls>
            <c:dLbl>
              <c:idx val="4"/>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0-DC3A-440D-9C35-C0CE03D5226C}"/>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revenue'!$O$33:$O$38</c:f>
              <c:numCache>
                <c:formatCode>#,##0.000</c:formatCode>
                <c:ptCount val="6"/>
                <c:pt idx="0">
                  <c:v>3.2444854047648026</c:v>
                </c:pt>
                <c:pt idx="1">
                  <c:v>1.3387238792321139</c:v>
                </c:pt>
                <c:pt idx="2">
                  <c:v>3.1403771169801775</c:v>
                </c:pt>
                <c:pt idx="3">
                  <c:v>2.5831037188287782</c:v>
                </c:pt>
                <c:pt idx="4">
                  <c:v>1.852843181024133</c:v>
                </c:pt>
                <c:pt idx="5">
                  <c:v>1.2335138769668317</c:v>
                </c:pt>
              </c:numCache>
            </c:numRef>
          </c:val>
          <c:extLst>
            <c:ext xmlns:c16="http://schemas.microsoft.com/office/drawing/2014/chart" uri="{C3380CC4-5D6E-409C-BE32-E72D297353CC}">
              <c16:uniqueId val="{00000001-F876-4D2B-BD21-A0D64CFB7E80}"/>
            </c:ext>
          </c:extLst>
        </c:ser>
        <c:ser>
          <c:idx val="14"/>
          <c:order val="14"/>
          <c:tx>
            <c:strRef>
              <c:f>'Avg. WS revenue'!$P$32</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revenue'!$P$33:$P$38</c:f>
              <c:numCache>
                <c:formatCode>#,##0.00</c:formatCode>
                <c:ptCount val="6"/>
                <c:pt idx="0">
                  <c:v>3.1873583386029725</c:v>
                </c:pt>
                <c:pt idx="1">
                  <c:v>1.3042473746965182</c:v>
                </c:pt>
                <c:pt idx="2">
                  <c:v>3.0507309017763364</c:v>
                </c:pt>
                <c:pt idx="3">
                  <c:v>2.762437746255213</c:v>
                </c:pt>
                <c:pt idx="4">
                  <c:v>1.1499999999999999</c:v>
                </c:pt>
                <c:pt idx="5">
                  <c:v>1.1909492614988617</c:v>
                </c:pt>
              </c:numCache>
            </c:numRef>
          </c:val>
          <c:extLst>
            <c:ext xmlns:c16="http://schemas.microsoft.com/office/drawing/2014/chart" uri="{C3380CC4-5D6E-409C-BE32-E72D297353CC}">
              <c16:uniqueId val="{00000000-F0CC-452D-93F6-9566E9E6857B}"/>
            </c:ext>
          </c:extLst>
        </c:ser>
        <c:ser>
          <c:idx val="15"/>
          <c:order val="15"/>
          <c:tx>
            <c:strRef>
              <c:f>'Avg. WS revenue'!$Q$32</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revenue'!$Q$33:$Q$38</c:f>
              <c:numCache>
                <c:formatCode>#,##0.00</c:formatCode>
                <c:ptCount val="6"/>
                <c:pt idx="0">
                  <c:v>2.5971071127995233</c:v>
                </c:pt>
                <c:pt idx="1">
                  <c:v>1.2823032522459119</c:v>
                </c:pt>
                <c:pt idx="2">
                  <c:v>2.8645613125491498</c:v>
                </c:pt>
                <c:pt idx="3">
                  <c:v>2.7657471274744947</c:v>
                </c:pt>
                <c:pt idx="4">
                  <c:v>1.623551932199981</c:v>
                </c:pt>
                <c:pt idx="5">
                  <c:v>1.1887788196037787</c:v>
                </c:pt>
              </c:numCache>
            </c:numRef>
          </c:val>
          <c:extLst>
            <c:ext xmlns:c16="http://schemas.microsoft.com/office/drawing/2014/chart" uri="{C3380CC4-5D6E-409C-BE32-E72D297353CC}">
              <c16:uniqueId val="{00000001-F0CC-452D-93F6-9566E9E6857B}"/>
            </c:ext>
          </c:extLst>
        </c:ser>
        <c:dLbls>
          <c:dLblPos val="outEnd"/>
          <c:showLegendKey val="0"/>
          <c:showVal val="1"/>
          <c:showCatName val="0"/>
          <c:showSerName val="0"/>
          <c:showPercent val="0"/>
          <c:showBubbleSize val="0"/>
        </c:dLbls>
        <c:gapWidth val="219"/>
        <c:overlap val="-27"/>
        <c:axId val="587868944"/>
        <c:axId val="587869600"/>
      </c:barChart>
      <c:catAx>
        <c:axId val="587868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7869600"/>
        <c:crosses val="autoZero"/>
        <c:auto val="1"/>
        <c:lblAlgn val="ctr"/>
        <c:lblOffset val="100"/>
        <c:noMultiLvlLbl val="0"/>
      </c:catAx>
      <c:valAx>
        <c:axId val="587869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7868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a:t>
            </a:r>
            <a:r>
              <a:rPr lang="de-DE" baseline="0"/>
              <a:t> 4 </a:t>
            </a:r>
            <a:r>
              <a:rPr lang="de-DE"/>
              <a:t>Average number of domestic SMS / subscriber (total number of subscribers) /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domestic unit'!$B$12</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9A3B-4CC8-8D38-06FA58A40352}"/>
                </c:ext>
              </c:extLst>
            </c:dLbl>
            <c:dLbl>
              <c:idx val="4"/>
              <c:delete val="1"/>
              <c:extLst>
                <c:ext xmlns:c15="http://schemas.microsoft.com/office/drawing/2012/chart" uri="{CE6537A1-D6FC-4f65-9D91-7224C49458BB}"/>
                <c:ext xmlns:c16="http://schemas.microsoft.com/office/drawing/2014/chart" uri="{C3380CC4-5D6E-409C-BE32-E72D297353CC}">
                  <c16:uniqueId val="{00000000-433E-43A0-86E4-6DDC7C4EDDA5}"/>
                </c:ext>
              </c:extLst>
            </c:dLbl>
            <c:dLbl>
              <c:idx val="5"/>
              <c:delete val="1"/>
              <c:extLst>
                <c:ext xmlns:c15="http://schemas.microsoft.com/office/drawing/2012/chart" uri="{CE6537A1-D6FC-4f65-9D91-7224C49458BB}"/>
                <c:ext xmlns:c16="http://schemas.microsoft.com/office/drawing/2014/chart" uri="{C3380CC4-5D6E-409C-BE32-E72D297353CC}">
                  <c16:uniqueId val="{00000000-9A3B-4CC8-8D38-06FA58A40352}"/>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unit'!$A$13:$A$18</c:f>
              <c:strCache>
                <c:ptCount val="6"/>
                <c:pt idx="0">
                  <c:v>Albania</c:v>
                </c:pt>
                <c:pt idx="1">
                  <c:v>Bosnia</c:v>
                </c:pt>
                <c:pt idx="2">
                  <c:v>Kosovo*</c:v>
                </c:pt>
                <c:pt idx="3">
                  <c:v>Montenegro</c:v>
                </c:pt>
                <c:pt idx="4">
                  <c:v>North Macedonia</c:v>
                </c:pt>
                <c:pt idx="5">
                  <c:v>Serbia</c:v>
                </c:pt>
              </c:strCache>
            </c:strRef>
          </c:cat>
          <c:val>
            <c:numRef>
              <c:f>'Avg. domestic unit'!$B$13:$B$18</c:f>
              <c:numCache>
                <c:formatCode>#,##0.00</c:formatCode>
                <c:ptCount val="6"/>
                <c:pt idx="0">
                  <c:v>35.711914811718451</c:v>
                </c:pt>
                <c:pt idx="1">
                  <c:v>0</c:v>
                </c:pt>
                <c:pt idx="2">
                  <c:v>10.089591037788681</c:v>
                </c:pt>
                <c:pt idx="3">
                  <c:v>27.083851277906295</c:v>
                </c:pt>
                <c:pt idx="4">
                  <c:v>0</c:v>
                </c:pt>
                <c:pt idx="5">
                  <c:v>0</c:v>
                </c:pt>
              </c:numCache>
            </c:numRef>
          </c:val>
          <c:extLst>
            <c:ext xmlns:c16="http://schemas.microsoft.com/office/drawing/2014/chart" uri="{C3380CC4-5D6E-409C-BE32-E72D297353CC}">
              <c16:uniqueId val="{00000000-335F-4B11-8227-2F67D1A9051F}"/>
            </c:ext>
          </c:extLst>
        </c:ser>
        <c:ser>
          <c:idx val="1"/>
          <c:order val="1"/>
          <c:tx>
            <c:strRef>
              <c:f>'Avg. domestic unit'!$C$12</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9A3B-4CC8-8D38-06FA58A40352}"/>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unit'!$A$13:$A$18</c:f>
              <c:strCache>
                <c:ptCount val="6"/>
                <c:pt idx="0">
                  <c:v>Albania</c:v>
                </c:pt>
                <c:pt idx="1">
                  <c:v>Bosnia</c:v>
                </c:pt>
                <c:pt idx="2">
                  <c:v>Kosovo*</c:v>
                </c:pt>
                <c:pt idx="3">
                  <c:v>Montenegro</c:v>
                </c:pt>
                <c:pt idx="4">
                  <c:v>North Macedonia</c:v>
                </c:pt>
                <c:pt idx="5">
                  <c:v>Serbia</c:v>
                </c:pt>
              </c:strCache>
            </c:strRef>
          </c:cat>
          <c:val>
            <c:numRef>
              <c:f>'Avg. domestic unit'!$C$13:$C$18</c:f>
              <c:numCache>
                <c:formatCode>#,##0.00</c:formatCode>
                <c:ptCount val="6"/>
                <c:pt idx="0">
                  <c:v>31.630669732033383</c:v>
                </c:pt>
                <c:pt idx="1">
                  <c:v>0</c:v>
                </c:pt>
                <c:pt idx="2">
                  <c:v>9.1010726821174579</c:v>
                </c:pt>
                <c:pt idx="3">
                  <c:v>25.033322230902716</c:v>
                </c:pt>
                <c:pt idx="4">
                  <c:v>29.561041551509216</c:v>
                </c:pt>
                <c:pt idx="5">
                  <c:v>60.9858451882331</c:v>
                </c:pt>
              </c:numCache>
            </c:numRef>
          </c:val>
          <c:extLst>
            <c:ext xmlns:c16="http://schemas.microsoft.com/office/drawing/2014/chart" uri="{C3380CC4-5D6E-409C-BE32-E72D297353CC}">
              <c16:uniqueId val="{00000001-335F-4B11-8227-2F67D1A9051F}"/>
            </c:ext>
          </c:extLst>
        </c:ser>
        <c:ser>
          <c:idx val="2"/>
          <c:order val="2"/>
          <c:tx>
            <c:strRef>
              <c:f>'Avg. domestic unit'!$D$12</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unit'!$A$13:$A$18</c:f>
              <c:strCache>
                <c:ptCount val="6"/>
                <c:pt idx="0">
                  <c:v>Albania</c:v>
                </c:pt>
                <c:pt idx="1">
                  <c:v>Bosnia</c:v>
                </c:pt>
                <c:pt idx="2">
                  <c:v>Kosovo*</c:v>
                </c:pt>
                <c:pt idx="3">
                  <c:v>Montenegro</c:v>
                </c:pt>
                <c:pt idx="4">
                  <c:v>North Macedonia</c:v>
                </c:pt>
                <c:pt idx="5">
                  <c:v>Serbia</c:v>
                </c:pt>
              </c:strCache>
            </c:strRef>
          </c:cat>
          <c:val>
            <c:numRef>
              <c:f>'Avg. domestic unit'!$D$13:$D$18</c:f>
              <c:numCache>
                <c:formatCode>#,##0.00</c:formatCode>
                <c:ptCount val="6"/>
                <c:pt idx="0">
                  <c:v>34.76663507731152</c:v>
                </c:pt>
                <c:pt idx="1">
                  <c:v>10.605816356076106</c:v>
                </c:pt>
                <c:pt idx="2">
                  <c:v>9.470694409591081</c:v>
                </c:pt>
                <c:pt idx="3">
                  <c:v>24.877499103253658</c:v>
                </c:pt>
                <c:pt idx="4">
                  <c:v>16.836837949627157</c:v>
                </c:pt>
                <c:pt idx="5">
                  <c:v>62.649988122658776</c:v>
                </c:pt>
              </c:numCache>
            </c:numRef>
          </c:val>
          <c:extLst>
            <c:ext xmlns:c16="http://schemas.microsoft.com/office/drawing/2014/chart" uri="{C3380CC4-5D6E-409C-BE32-E72D297353CC}">
              <c16:uniqueId val="{00000002-335F-4B11-8227-2F67D1A9051F}"/>
            </c:ext>
          </c:extLst>
        </c:ser>
        <c:ser>
          <c:idx val="3"/>
          <c:order val="3"/>
          <c:tx>
            <c:strRef>
              <c:f>'Avg. domestic unit'!$E$12</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unit'!$A$13:$A$18</c:f>
              <c:strCache>
                <c:ptCount val="6"/>
                <c:pt idx="0">
                  <c:v>Albania</c:v>
                </c:pt>
                <c:pt idx="1">
                  <c:v>Bosnia</c:v>
                </c:pt>
                <c:pt idx="2">
                  <c:v>Kosovo*</c:v>
                </c:pt>
                <c:pt idx="3">
                  <c:v>Montenegro</c:v>
                </c:pt>
                <c:pt idx="4">
                  <c:v>North Macedonia</c:v>
                </c:pt>
                <c:pt idx="5">
                  <c:v>Serbia</c:v>
                </c:pt>
              </c:strCache>
            </c:strRef>
          </c:cat>
          <c:val>
            <c:numRef>
              <c:f>'Avg. domestic unit'!$E$13:$E$18</c:f>
              <c:numCache>
                <c:formatCode>#,##0.00</c:formatCode>
                <c:ptCount val="6"/>
                <c:pt idx="0">
                  <c:v>30.567946773759118</c:v>
                </c:pt>
                <c:pt idx="1">
                  <c:v>9.6475355813492012</c:v>
                </c:pt>
                <c:pt idx="2">
                  <c:v>9.5812846378378573</c:v>
                </c:pt>
                <c:pt idx="3">
                  <c:v>22.096527766216614</c:v>
                </c:pt>
                <c:pt idx="4">
                  <c:v>14.462056400215936</c:v>
                </c:pt>
                <c:pt idx="5">
                  <c:v>57.363958088903644</c:v>
                </c:pt>
              </c:numCache>
            </c:numRef>
          </c:val>
          <c:extLst>
            <c:ext xmlns:c16="http://schemas.microsoft.com/office/drawing/2014/chart" uri="{C3380CC4-5D6E-409C-BE32-E72D297353CC}">
              <c16:uniqueId val="{00000003-335F-4B11-8227-2F67D1A9051F}"/>
            </c:ext>
          </c:extLst>
        </c:ser>
        <c:ser>
          <c:idx val="4"/>
          <c:order val="4"/>
          <c:tx>
            <c:strRef>
              <c:f>'Avg. domestic unit'!$F$12</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unit'!$A$13:$A$18</c:f>
              <c:strCache>
                <c:ptCount val="6"/>
                <c:pt idx="0">
                  <c:v>Albania</c:v>
                </c:pt>
                <c:pt idx="1">
                  <c:v>Bosnia</c:v>
                </c:pt>
                <c:pt idx="2">
                  <c:v>Kosovo*</c:v>
                </c:pt>
                <c:pt idx="3">
                  <c:v>Montenegro</c:v>
                </c:pt>
                <c:pt idx="4">
                  <c:v>North Macedonia</c:v>
                </c:pt>
                <c:pt idx="5">
                  <c:v>Serbia</c:v>
                </c:pt>
              </c:strCache>
            </c:strRef>
          </c:cat>
          <c:val>
            <c:numRef>
              <c:f>'Avg. domestic unit'!$F$13:$F$18</c:f>
              <c:numCache>
                <c:formatCode>#,##0.00</c:formatCode>
                <c:ptCount val="6"/>
                <c:pt idx="0">
                  <c:v>37.231049975332873</c:v>
                </c:pt>
                <c:pt idx="1">
                  <c:v>9.7054925305457012</c:v>
                </c:pt>
                <c:pt idx="2">
                  <c:v>7.9304821127791598</c:v>
                </c:pt>
                <c:pt idx="3">
                  <c:v>23.814575007154705</c:v>
                </c:pt>
                <c:pt idx="4">
                  <c:v>16.702961597350861</c:v>
                </c:pt>
                <c:pt idx="5">
                  <c:v>59.637484294092495</c:v>
                </c:pt>
              </c:numCache>
            </c:numRef>
          </c:val>
          <c:extLst>
            <c:ext xmlns:c16="http://schemas.microsoft.com/office/drawing/2014/chart" uri="{C3380CC4-5D6E-409C-BE32-E72D297353CC}">
              <c16:uniqueId val="{00000000-2511-4EED-8AA4-982AE5E64492}"/>
            </c:ext>
          </c:extLst>
        </c:ser>
        <c:ser>
          <c:idx val="5"/>
          <c:order val="5"/>
          <c:tx>
            <c:strRef>
              <c:f>'Avg. domestic unit'!$G$12</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unit'!$A$13:$A$18</c:f>
              <c:strCache>
                <c:ptCount val="6"/>
                <c:pt idx="0">
                  <c:v>Albania</c:v>
                </c:pt>
                <c:pt idx="1">
                  <c:v>Bosnia</c:v>
                </c:pt>
                <c:pt idx="2">
                  <c:v>Kosovo*</c:v>
                </c:pt>
                <c:pt idx="3">
                  <c:v>Montenegro</c:v>
                </c:pt>
                <c:pt idx="4">
                  <c:v>North Macedonia</c:v>
                </c:pt>
                <c:pt idx="5">
                  <c:v>Serbia</c:v>
                </c:pt>
              </c:strCache>
            </c:strRef>
          </c:cat>
          <c:val>
            <c:numRef>
              <c:f>'Avg. domestic unit'!$G$13:$G$18</c:f>
              <c:numCache>
                <c:formatCode>#,##0.00</c:formatCode>
                <c:ptCount val="6"/>
                <c:pt idx="0">
                  <c:v>31.647032579304092</c:v>
                </c:pt>
                <c:pt idx="1">
                  <c:v>8.5272813188143335</c:v>
                </c:pt>
                <c:pt idx="2">
                  <c:v>10.240266025302438</c:v>
                </c:pt>
                <c:pt idx="3">
                  <c:v>22.326261334394513</c:v>
                </c:pt>
                <c:pt idx="4">
                  <c:v>15.776632450409936</c:v>
                </c:pt>
                <c:pt idx="5">
                  <c:v>54.083598604384122</c:v>
                </c:pt>
              </c:numCache>
            </c:numRef>
          </c:val>
          <c:extLst>
            <c:ext xmlns:c16="http://schemas.microsoft.com/office/drawing/2014/chart" uri="{C3380CC4-5D6E-409C-BE32-E72D297353CC}">
              <c16:uniqueId val="{00000001-2511-4EED-8AA4-982AE5E64492}"/>
            </c:ext>
          </c:extLst>
        </c:ser>
        <c:ser>
          <c:idx val="6"/>
          <c:order val="6"/>
          <c:tx>
            <c:strRef>
              <c:f>'Avg. domestic unit'!$H$12</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unit'!$A$13:$A$18</c:f>
              <c:strCache>
                <c:ptCount val="6"/>
                <c:pt idx="0">
                  <c:v>Albania</c:v>
                </c:pt>
                <c:pt idx="1">
                  <c:v>Bosnia</c:v>
                </c:pt>
                <c:pt idx="2">
                  <c:v>Kosovo*</c:v>
                </c:pt>
                <c:pt idx="3">
                  <c:v>Montenegro</c:v>
                </c:pt>
                <c:pt idx="4">
                  <c:v>North Macedonia</c:v>
                </c:pt>
                <c:pt idx="5">
                  <c:v>Serbia</c:v>
                </c:pt>
              </c:strCache>
            </c:strRef>
          </c:cat>
          <c:val>
            <c:numRef>
              <c:f>'Avg. domestic unit'!$H$13:$H$18</c:f>
              <c:numCache>
                <c:formatCode>#,##0.00</c:formatCode>
                <c:ptCount val="6"/>
                <c:pt idx="0">
                  <c:v>23.453967141658822</c:v>
                </c:pt>
                <c:pt idx="1">
                  <c:v>7.8626441002183087</c:v>
                </c:pt>
                <c:pt idx="2">
                  <c:v>8.7822466388485942</c:v>
                </c:pt>
                <c:pt idx="3">
                  <c:v>19.807876952338372</c:v>
                </c:pt>
                <c:pt idx="4">
                  <c:v>11.632960865623621</c:v>
                </c:pt>
                <c:pt idx="5">
                  <c:v>45.798068194923047</c:v>
                </c:pt>
              </c:numCache>
            </c:numRef>
          </c:val>
          <c:extLst>
            <c:ext xmlns:c16="http://schemas.microsoft.com/office/drawing/2014/chart" uri="{C3380CC4-5D6E-409C-BE32-E72D297353CC}">
              <c16:uniqueId val="{00000000-FDC4-49E1-999C-79E3E14DA9A2}"/>
            </c:ext>
          </c:extLst>
        </c:ser>
        <c:ser>
          <c:idx val="7"/>
          <c:order val="7"/>
          <c:tx>
            <c:strRef>
              <c:f>'Avg. domestic unit'!$I$12</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unit'!$A$13:$A$18</c:f>
              <c:strCache>
                <c:ptCount val="6"/>
                <c:pt idx="0">
                  <c:v>Albania</c:v>
                </c:pt>
                <c:pt idx="1">
                  <c:v>Bosnia</c:v>
                </c:pt>
                <c:pt idx="2">
                  <c:v>Kosovo*</c:v>
                </c:pt>
                <c:pt idx="3">
                  <c:v>Montenegro</c:v>
                </c:pt>
                <c:pt idx="4">
                  <c:v>North Macedonia</c:v>
                </c:pt>
                <c:pt idx="5">
                  <c:v>Serbia</c:v>
                </c:pt>
              </c:strCache>
            </c:strRef>
          </c:cat>
          <c:val>
            <c:numRef>
              <c:f>'Avg. domestic unit'!$I$13:$I$18</c:f>
              <c:numCache>
                <c:formatCode>#,##0.00</c:formatCode>
                <c:ptCount val="6"/>
                <c:pt idx="0">
                  <c:v>25.799844071107643</c:v>
                </c:pt>
                <c:pt idx="1">
                  <c:v>8.7962483413805739</c:v>
                </c:pt>
                <c:pt idx="2">
                  <c:v>12.893088315900959</c:v>
                </c:pt>
                <c:pt idx="3">
                  <c:v>21.660691971100032</c:v>
                </c:pt>
                <c:pt idx="4">
                  <c:v>15.336254548154926</c:v>
                </c:pt>
                <c:pt idx="5">
                  <c:v>50.426958641669358</c:v>
                </c:pt>
              </c:numCache>
            </c:numRef>
          </c:val>
          <c:extLst>
            <c:ext xmlns:c16="http://schemas.microsoft.com/office/drawing/2014/chart" uri="{C3380CC4-5D6E-409C-BE32-E72D297353CC}">
              <c16:uniqueId val="{00000001-FDC4-49E1-999C-79E3E14DA9A2}"/>
            </c:ext>
          </c:extLst>
        </c:ser>
        <c:ser>
          <c:idx val="8"/>
          <c:order val="8"/>
          <c:tx>
            <c:strRef>
              <c:f>'Avg. domestic unit'!$J$12</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unit'!$A$13:$A$18</c:f>
              <c:strCache>
                <c:ptCount val="6"/>
                <c:pt idx="0">
                  <c:v>Albania</c:v>
                </c:pt>
                <c:pt idx="1">
                  <c:v>Bosnia</c:v>
                </c:pt>
                <c:pt idx="2">
                  <c:v>Kosovo*</c:v>
                </c:pt>
                <c:pt idx="3">
                  <c:v>Montenegro</c:v>
                </c:pt>
                <c:pt idx="4">
                  <c:v>North Macedonia</c:v>
                </c:pt>
                <c:pt idx="5">
                  <c:v>Serbia</c:v>
                </c:pt>
              </c:strCache>
            </c:strRef>
          </c:cat>
          <c:val>
            <c:numRef>
              <c:f>'Avg. domestic unit'!$J$13:$J$18</c:f>
              <c:numCache>
                <c:formatCode>#,##0.00</c:formatCode>
                <c:ptCount val="6"/>
                <c:pt idx="0">
                  <c:v>23.499167646191214</c:v>
                </c:pt>
                <c:pt idx="1">
                  <c:v>8.4197775491718705</c:v>
                </c:pt>
                <c:pt idx="2">
                  <c:v>10.021751950273474</c:v>
                </c:pt>
                <c:pt idx="3">
                  <c:v>20.753677510217987</c:v>
                </c:pt>
                <c:pt idx="4">
                  <c:v>13.656595330060243</c:v>
                </c:pt>
                <c:pt idx="5">
                  <c:v>50.398367923355892</c:v>
                </c:pt>
              </c:numCache>
            </c:numRef>
          </c:val>
          <c:extLst>
            <c:ext xmlns:c16="http://schemas.microsoft.com/office/drawing/2014/chart" uri="{C3380CC4-5D6E-409C-BE32-E72D297353CC}">
              <c16:uniqueId val="{00000000-C57E-42EA-A961-2F049D973EC3}"/>
            </c:ext>
          </c:extLst>
        </c:ser>
        <c:ser>
          <c:idx val="9"/>
          <c:order val="9"/>
          <c:tx>
            <c:strRef>
              <c:f>'Avg. domestic unit'!$K$12</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unit'!$A$13:$A$18</c:f>
              <c:strCache>
                <c:ptCount val="6"/>
                <c:pt idx="0">
                  <c:v>Albania</c:v>
                </c:pt>
                <c:pt idx="1">
                  <c:v>Bosnia</c:v>
                </c:pt>
                <c:pt idx="2">
                  <c:v>Kosovo*</c:v>
                </c:pt>
                <c:pt idx="3">
                  <c:v>Montenegro</c:v>
                </c:pt>
                <c:pt idx="4">
                  <c:v>North Macedonia</c:v>
                </c:pt>
                <c:pt idx="5">
                  <c:v>Serbia</c:v>
                </c:pt>
              </c:strCache>
            </c:strRef>
          </c:cat>
          <c:val>
            <c:numRef>
              <c:f>'Avg. domestic unit'!$K$13:$K$18</c:f>
              <c:numCache>
                <c:formatCode>#,##0.00</c:formatCode>
                <c:ptCount val="6"/>
                <c:pt idx="0">
                  <c:v>21.142280259504481</c:v>
                </c:pt>
                <c:pt idx="1">
                  <c:v>7.6497518903884369</c:v>
                </c:pt>
                <c:pt idx="2">
                  <c:v>9.6937547232954646</c:v>
                </c:pt>
                <c:pt idx="3">
                  <c:v>19.954489594299591</c:v>
                </c:pt>
                <c:pt idx="4">
                  <c:v>12.900234180991626</c:v>
                </c:pt>
                <c:pt idx="5">
                  <c:v>46.534869128827495</c:v>
                </c:pt>
              </c:numCache>
            </c:numRef>
          </c:val>
          <c:extLst>
            <c:ext xmlns:c16="http://schemas.microsoft.com/office/drawing/2014/chart" uri="{C3380CC4-5D6E-409C-BE32-E72D297353CC}">
              <c16:uniqueId val="{00000001-C57E-42EA-A961-2F049D973EC3}"/>
            </c:ext>
          </c:extLst>
        </c:ser>
        <c:ser>
          <c:idx val="10"/>
          <c:order val="10"/>
          <c:tx>
            <c:strRef>
              <c:f>'Avg. domestic unit'!$L$12</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unit'!$A$13:$A$18</c:f>
              <c:strCache>
                <c:ptCount val="6"/>
                <c:pt idx="0">
                  <c:v>Albania</c:v>
                </c:pt>
                <c:pt idx="1">
                  <c:v>Bosnia</c:v>
                </c:pt>
                <c:pt idx="2">
                  <c:v>Kosovo*</c:v>
                </c:pt>
                <c:pt idx="3">
                  <c:v>Montenegro</c:v>
                </c:pt>
                <c:pt idx="4">
                  <c:v>North Macedonia</c:v>
                </c:pt>
                <c:pt idx="5">
                  <c:v>Serbia</c:v>
                </c:pt>
              </c:strCache>
            </c:strRef>
          </c:cat>
          <c:val>
            <c:numRef>
              <c:f>'Avg. domestic unit'!$L$13:$L$18</c:f>
              <c:numCache>
                <c:formatCode>#,##0.00</c:formatCode>
                <c:ptCount val="6"/>
                <c:pt idx="0">
                  <c:v>23.257214894277279</c:v>
                </c:pt>
                <c:pt idx="1">
                  <c:v>7.8993824916850182</c:v>
                </c:pt>
                <c:pt idx="2">
                  <c:v>10.138018102769639</c:v>
                </c:pt>
                <c:pt idx="3">
                  <c:v>20.767396424556637</c:v>
                </c:pt>
                <c:pt idx="4">
                  <c:v>12.663907105123419</c:v>
                </c:pt>
                <c:pt idx="5">
                  <c:v>48.318559918827283</c:v>
                </c:pt>
              </c:numCache>
            </c:numRef>
          </c:val>
          <c:extLst>
            <c:ext xmlns:c16="http://schemas.microsoft.com/office/drawing/2014/chart" uri="{C3380CC4-5D6E-409C-BE32-E72D297353CC}">
              <c16:uniqueId val="{00000000-65FE-4CFB-98EC-CCADB10A4309}"/>
            </c:ext>
          </c:extLst>
        </c:ser>
        <c:ser>
          <c:idx val="11"/>
          <c:order val="11"/>
          <c:tx>
            <c:strRef>
              <c:f>'Avg. domestic unit'!$M$12</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unit'!$A$13:$A$18</c:f>
              <c:strCache>
                <c:ptCount val="6"/>
                <c:pt idx="0">
                  <c:v>Albania</c:v>
                </c:pt>
                <c:pt idx="1">
                  <c:v>Bosnia</c:v>
                </c:pt>
                <c:pt idx="2">
                  <c:v>Kosovo*</c:v>
                </c:pt>
                <c:pt idx="3">
                  <c:v>Montenegro</c:v>
                </c:pt>
                <c:pt idx="4">
                  <c:v>North Macedonia</c:v>
                </c:pt>
                <c:pt idx="5">
                  <c:v>Serbia</c:v>
                </c:pt>
              </c:strCache>
            </c:strRef>
          </c:cat>
          <c:val>
            <c:numRef>
              <c:f>'Avg. domestic unit'!$M$13:$M$18</c:f>
              <c:numCache>
                <c:formatCode>#,##0.00</c:formatCode>
                <c:ptCount val="6"/>
                <c:pt idx="0">
                  <c:v>21.918503925267089</c:v>
                </c:pt>
                <c:pt idx="1">
                  <c:v>7.3818994026210198</c:v>
                </c:pt>
                <c:pt idx="2">
                  <c:v>11.559723918473017</c:v>
                </c:pt>
                <c:pt idx="3">
                  <c:v>19.400131762985293</c:v>
                </c:pt>
                <c:pt idx="4">
                  <c:v>12.013081210914402</c:v>
                </c:pt>
                <c:pt idx="5">
                  <c:v>46.808031235353013</c:v>
                </c:pt>
              </c:numCache>
            </c:numRef>
          </c:val>
          <c:extLst>
            <c:ext xmlns:c16="http://schemas.microsoft.com/office/drawing/2014/chart" uri="{C3380CC4-5D6E-409C-BE32-E72D297353CC}">
              <c16:uniqueId val="{00000001-65FE-4CFB-98EC-CCADB10A4309}"/>
            </c:ext>
          </c:extLst>
        </c:ser>
        <c:ser>
          <c:idx val="12"/>
          <c:order val="12"/>
          <c:tx>
            <c:strRef>
              <c:f>'Avg. domestic unit'!$N$12</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unit'!$A$13:$A$18</c:f>
              <c:strCache>
                <c:ptCount val="6"/>
                <c:pt idx="0">
                  <c:v>Albania</c:v>
                </c:pt>
                <c:pt idx="1">
                  <c:v>Bosnia</c:v>
                </c:pt>
                <c:pt idx="2">
                  <c:v>Kosovo*</c:v>
                </c:pt>
                <c:pt idx="3">
                  <c:v>Montenegro</c:v>
                </c:pt>
                <c:pt idx="4">
                  <c:v>North Macedonia</c:v>
                </c:pt>
                <c:pt idx="5">
                  <c:v>Serbia</c:v>
                </c:pt>
              </c:strCache>
            </c:strRef>
          </c:cat>
          <c:val>
            <c:numRef>
              <c:f>'Avg. domestic unit'!$N$13:$N$18</c:f>
              <c:numCache>
                <c:formatCode>#,##0.00</c:formatCode>
                <c:ptCount val="6"/>
                <c:pt idx="0">
                  <c:v>21.759927282131713</c:v>
                </c:pt>
                <c:pt idx="1">
                  <c:v>7.3203745068893342</c:v>
                </c:pt>
                <c:pt idx="2">
                  <c:v>13.475714457096446</c:v>
                </c:pt>
                <c:pt idx="3">
                  <c:v>21.710556431143289</c:v>
                </c:pt>
                <c:pt idx="4">
                  <c:v>13.125702214253266</c:v>
                </c:pt>
                <c:pt idx="5">
                  <c:v>53.377732251039795</c:v>
                </c:pt>
              </c:numCache>
            </c:numRef>
          </c:val>
          <c:extLst>
            <c:ext xmlns:c16="http://schemas.microsoft.com/office/drawing/2014/chart" uri="{C3380CC4-5D6E-409C-BE32-E72D297353CC}">
              <c16:uniqueId val="{00000000-FECD-4A98-9961-A2DBDD6D45B6}"/>
            </c:ext>
          </c:extLst>
        </c:ser>
        <c:ser>
          <c:idx val="13"/>
          <c:order val="13"/>
          <c:tx>
            <c:strRef>
              <c:f>'Avg. domestic unit'!$O$12</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unit'!$A$13:$A$18</c:f>
              <c:strCache>
                <c:ptCount val="6"/>
                <c:pt idx="0">
                  <c:v>Albania</c:v>
                </c:pt>
                <c:pt idx="1">
                  <c:v>Bosnia</c:v>
                </c:pt>
                <c:pt idx="2">
                  <c:v>Kosovo*</c:v>
                </c:pt>
                <c:pt idx="3">
                  <c:v>Montenegro</c:v>
                </c:pt>
                <c:pt idx="4">
                  <c:v>North Macedonia</c:v>
                </c:pt>
                <c:pt idx="5">
                  <c:v>Serbia</c:v>
                </c:pt>
              </c:strCache>
            </c:strRef>
          </c:cat>
          <c:val>
            <c:numRef>
              <c:f>'Avg. domestic unit'!$O$13:$O$18</c:f>
              <c:numCache>
                <c:formatCode>#,##0.00</c:formatCode>
                <c:ptCount val="6"/>
                <c:pt idx="0">
                  <c:v>20.010275163973159</c:v>
                </c:pt>
                <c:pt idx="1">
                  <c:v>6.8397897064109179</c:v>
                </c:pt>
                <c:pt idx="2">
                  <c:v>13.333713256777957</c:v>
                </c:pt>
                <c:pt idx="3">
                  <c:v>19.638263620991246</c:v>
                </c:pt>
                <c:pt idx="4">
                  <c:v>12.371388649620117</c:v>
                </c:pt>
                <c:pt idx="5">
                  <c:v>50.15761987316538</c:v>
                </c:pt>
              </c:numCache>
            </c:numRef>
          </c:val>
          <c:extLst>
            <c:ext xmlns:c16="http://schemas.microsoft.com/office/drawing/2014/chart" uri="{C3380CC4-5D6E-409C-BE32-E72D297353CC}">
              <c16:uniqueId val="{00000001-FECD-4A98-9961-A2DBDD6D45B6}"/>
            </c:ext>
          </c:extLst>
        </c:ser>
        <c:ser>
          <c:idx val="14"/>
          <c:order val="14"/>
          <c:tx>
            <c:strRef>
              <c:f>'Avg. domestic unit'!$P$12</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unit'!$A$13:$A$18</c:f>
              <c:strCache>
                <c:ptCount val="6"/>
                <c:pt idx="0">
                  <c:v>Albania</c:v>
                </c:pt>
                <c:pt idx="1">
                  <c:v>Bosnia</c:v>
                </c:pt>
                <c:pt idx="2">
                  <c:v>Kosovo*</c:v>
                </c:pt>
                <c:pt idx="3">
                  <c:v>Montenegro</c:v>
                </c:pt>
                <c:pt idx="4">
                  <c:v>North Macedonia</c:v>
                </c:pt>
                <c:pt idx="5">
                  <c:v>Serbia</c:v>
                </c:pt>
              </c:strCache>
            </c:strRef>
          </c:cat>
          <c:val>
            <c:numRef>
              <c:f>'Avg. domestic unit'!$P$13:$P$18</c:f>
              <c:numCache>
                <c:formatCode>#,##0.00</c:formatCode>
                <c:ptCount val="6"/>
                <c:pt idx="0">
                  <c:v>20.874947369604293</c:v>
                </c:pt>
                <c:pt idx="1">
                  <c:v>7.4119182345063246</c:v>
                </c:pt>
                <c:pt idx="2">
                  <c:v>12.061253830037886</c:v>
                </c:pt>
                <c:pt idx="3">
                  <c:v>19.76908273100295</c:v>
                </c:pt>
                <c:pt idx="4">
                  <c:v>12.121181590015452</c:v>
                </c:pt>
                <c:pt idx="5">
                  <c:v>50.242438671388328</c:v>
                </c:pt>
              </c:numCache>
            </c:numRef>
          </c:val>
          <c:extLst>
            <c:ext xmlns:c16="http://schemas.microsoft.com/office/drawing/2014/chart" uri="{C3380CC4-5D6E-409C-BE32-E72D297353CC}">
              <c16:uniqueId val="{00000000-4466-4EA3-9934-3138C2D14A6E}"/>
            </c:ext>
          </c:extLst>
        </c:ser>
        <c:ser>
          <c:idx val="15"/>
          <c:order val="15"/>
          <c:tx>
            <c:strRef>
              <c:f>'Avg. domestic unit'!$Q$12</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unit'!$A$13:$A$18</c:f>
              <c:strCache>
                <c:ptCount val="6"/>
                <c:pt idx="0">
                  <c:v>Albania</c:v>
                </c:pt>
                <c:pt idx="1">
                  <c:v>Bosnia</c:v>
                </c:pt>
                <c:pt idx="2">
                  <c:v>Kosovo*</c:v>
                </c:pt>
                <c:pt idx="3">
                  <c:v>Montenegro</c:v>
                </c:pt>
                <c:pt idx="4">
                  <c:v>North Macedonia</c:v>
                </c:pt>
                <c:pt idx="5">
                  <c:v>Serbia</c:v>
                </c:pt>
              </c:strCache>
            </c:strRef>
          </c:cat>
          <c:val>
            <c:numRef>
              <c:f>'Avg. domestic unit'!$Q$13:$Q$18</c:f>
              <c:numCache>
                <c:formatCode>#,##0.00</c:formatCode>
                <c:ptCount val="6"/>
                <c:pt idx="0">
                  <c:v>17.78846574612502</c:v>
                </c:pt>
                <c:pt idx="1">
                  <c:v>5.9361734875795777</c:v>
                </c:pt>
                <c:pt idx="2">
                  <c:v>12.964338609080452</c:v>
                </c:pt>
                <c:pt idx="3">
                  <c:v>17.169947174553684</c:v>
                </c:pt>
                <c:pt idx="4">
                  <c:v>11.032686578623073</c:v>
                </c:pt>
                <c:pt idx="5">
                  <c:v>46.12219466500477</c:v>
                </c:pt>
              </c:numCache>
            </c:numRef>
          </c:val>
          <c:extLst>
            <c:ext xmlns:c16="http://schemas.microsoft.com/office/drawing/2014/chart" uri="{C3380CC4-5D6E-409C-BE32-E72D297353CC}">
              <c16:uniqueId val="{00000001-4466-4EA3-9934-3138C2D14A6E}"/>
            </c:ext>
          </c:extLst>
        </c:ser>
        <c:dLbls>
          <c:dLblPos val="outEnd"/>
          <c:showLegendKey val="0"/>
          <c:showVal val="1"/>
          <c:showCatName val="0"/>
          <c:showSerName val="0"/>
          <c:showPercent val="0"/>
          <c:showBubbleSize val="0"/>
        </c:dLbls>
        <c:gapWidth val="219"/>
        <c:overlap val="-27"/>
        <c:axId val="788395248"/>
        <c:axId val="788395904"/>
      </c:barChart>
      <c:catAx>
        <c:axId val="788395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395904"/>
        <c:crosses val="autoZero"/>
        <c:auto val="1"/>
        <c:lblAlgn val="ctr"/>
        <c:lblOffset val="100"/>
        <c:noMultiLvlLbl val="0"/>
      </c:catAx>
      <c:valAx>
        <c:axId val="7883959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395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35 Wholesale revenues per minute - EEA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WS revenue'!$S$32</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6-C591-42DB-B7F0-C2717366C8A9}"/>
                </c:ext>
              </c:extLst>
            </c:dLbl>
            <c:dLbl>
              <c:idx val="4"/>
              <c:delete val="1"/>
              <c:extLst>
                <c:ext xmlns:c15="http://schemas.microsoft.com/office/drawing/2012/chart" uri="{CE6537A1-D6FC-4f65-9D91-7224C49458BB}"/>
                <c:ext xmlns:c16="http://schemas.microsoft.com/office/drawing/2014/chart" uri="{C3380CC4-5D6E-409C-BE32-E72D297353CC}">
                  <c16:uniqueId val="{00000008-C591-42DB-B7F0-C2717366C8A9}"/>
                </c:ext>
              </c:extLst>
            </c:dLbl>
            <c:dLbl>
              <c:idx val="5"/>
              <c:delete val="1"/>
              <c:extLst>
                <c:ext xmlns:c15="http://schemas.microsoft.com/office/drawing/2012/chart" uri="{CE6537A1-D6FC-4f65-9D91-7224C49458BB}"/>
                <c:ext xmlns:c16="http://schemas.microsoft.com/office/drawing/2014/chart" uri="{C3380CC4-5D6E-409C-BE32-E72D297353CC}">
                  <c16:uniqueId val="{00000009-C591-42DB-B7F0-C2717366C8A9}"/>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revenue'!$S$33:$S$38</c:f>
              <c:numCache>
                <c:formatCode>0.00</c:formatCode>
                <c:ptCount val="6"/>
                <c:pt idx="0">
                  <c:v>4.0700538934530526</c:v>
                </c:pt>
                <c:pt idx="1">
                  <c:v>0</c:v>
                </c:pt>
                <c:pt idx="2">
                  <c:v>12.132183965953471</c:v>
                </c:pt>
                <c:pt idx="3">
                  <c:v>19.559465404494812</c:v>
                </c:pt>
                <c:pt idx="4">
                  <c:v>0</c:v>
                </c:pt>
                <c:pt idx="5">
                  <c:v>0</c:v>
                </c:pt>
              </c:numCache>
            </c:numRef>
          </c:val>
          <c:extLst>
            <c:ext xmlns:c16="http://schemas.microsoft.com/office/drawing/2014/chart" uri="{C3380CC4-5D6E-409C-BE32-E72D297353CC}">
              <c16:uniqueId val="{00000000-C591-42DB-B7F0-C2717366C8A9}"/>
            </c:ext>
          </c:extLst>
        </c:ser>
        <c:ser>
          <c:idx val="1"/>
          <c:order val="1"/>
          <c:tx>
            <c:strRef>
              <c:f>'Avg. WS revenue'!$T$32</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7-C591-42DB-B7F0-C2717366C8A9}"/>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revenue'!$T$33:$T$38</c:f>
              <c:numCache>
                <c:formatCode>0.00</c:formatCode>
                <c:ptCount val="6"/>
                <c:pt idx="0">
                  <c:v>4.7250052367585695</c:v>
                </c:pt>
                <c:pt idx="1">
                  <c:v>0</c:v>
                </c:pt>
                <c:pt idx="2">
                  <c:v>12.020059402173372</c:v>
                </c:pt>
                <c:pt idx="3">
                  <c:v>15.456848748622503</c:v>
                </c:pt>
                <c:pt idx="4">
                  <c:v>5.9859507031547539</c:v>
                </c:pt>
                <c:pt idx="5">
                  <c:v>23.389891507885253</c:v>
                </c:pt>
              </c:numCache>
            </c:numRef>
          </c:val>
          <c:extLst>
            <c:ext xmlns:c16="http://schemas.microsoft.com/office/drawing/2014/chart" uri="{C3380CC4-5D6E-409C-BE32-E72D297353CC}">
              <c16:uniqueId val="{00000001-C591-42DB-B7F0-C2717366C8A9}"/>
            </c:ext>
          </c:extLst>
        </c:ser>
        <c:ser>
          <c:idx val="2"/>
          <c:order val="2"/>
          <c:tx>
            <c:strRef>
              <c:f>'Avg. WS revenue'!$U$32</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revenue'!$U$33:$U$38</c:f>
              <c:numCache>
                <c:formatCode>0.00</c:formatCode>
                <c:ptCount val="6"/>
                <c:pt idx="0">
                  <c:v>8.4323489267681087</c:v>
                </c:pt>
                <c:pt idx="1">
                  <c:v>9.6217524621572714</c:v>
                </c:pt>
                <c:pt idx="2">
                  <c:v>14.830576260695297</c:v>
                </c:pt>
                <c:pt idx="3">
                  <c:v>15.206406136552808</c:v>
                </c:pt>
                <c:pt idx="4">
                  <c:v>8.0072282464856848</c:v>
                </c:pt>
                <c:pt idx="5">
                  <c:v>19.779618668314882</c:v>
                </c:pt>
              </c:numCache>
            </c:numRef>
          </c:val>
          <c:extLst>
            <c:ext xmlns:c16="http://schemas.microsoft.com/office/drawing/2014/chart" uri="{C3380CC4-5D6E-409C-BE32-E72D297353CC}">
              <c16:uniqueId val="{00000002-C591-42DB-B7F0-C2717366C8A9}"/>
            </c:ext>
          </c:extLst>
        </c:ser>
        <c:ser>
          <c:idx val="3"/>
          <c:order val="3"/>
          <c:tx>
            <c:strRef>
              <c:f>'Avg. WS revenue'!$V$32</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revenue'!$V$33:$V$38</c:f>
              <c:numCache>
                <c:formatCode>0.00</c:formatCode>
                <c:ptCount val="6"/>
                <c:pt idx="0">
                  <c:v>9.4808110926375697</c:v>
                </c:pt>
                <c:pt idx="1">
                  <c:v>9.0555648292539743</c:v>
                </c:pt>
                <c:pt idx="2">
                  <c:v>33.239200406924788</c:v>
                </c:pt>
                <c:pt idx="3">
                  <c:v>13.877228802585734</c:v>
                </c:pt>
                <c:pt idx="4">
                  <c:v>9.9777688571293375</c:v>
                </c:pt>
                <c:pt idx="5">
                  <c:v>13.203821812340022</c:v>
                </c:pt>
              </c:numCache>
            </c:numRef>
          </c:val>
          <c:extLst>
            <c:ext xmlns:c16="http://schemas.microsoft.com/office/drawing/2014/chart" uri="{C3380CC4-5D6E-409C-BE32-E72D297353CC}">
              <c16:uniqueId val="{00000003-C591-42DB-B7F0-C2717366C8A9}"/>
            </c:ext>
          </c:extLst>
        </c:ser>
        <c:ser>
          <c:idx val="4"/>
          <c:order val="4"/>
          <c:tx>
            <c:strRef>
              <c:f>'Avg. WS revenue'!$W$32</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revenue'!$W$33:$W$38</c:f>
              <c:numCache>
                <c:formatCode>0.00</c:formatCode>
                <c:ptCount val="6"/>
                <c:pt idx="0">
                  <c:v>8.6603573608061382</c:v>
                </c:pt>
                <c:pt idx="1">
                  <c:v>6.4764804042138389</c:v>
                </c:pt>
                <c:pt idx="2">
                  <c:v>29.273642247020241</c:v>
                </c:pt>
                <c:pt idx="3">
                  <c:v>15.724585969344851</c:v>
                </c:pt>
                <c:pt idx="4">
                  <c:v>8.2936344090292362</c:v>
                </c:pt>
                <c:pt idx="5">
                  <c:v>11.749466310182594</c:v>
                </c:pt>
              </c:numCache>
            </c:numRef>
          </c:val>
          <c:extLst>
            <c:ext xmlns:c16="http://schemas.microsoft.com/office/drawing/2014/chart" uri="{C3380CC4-5D6E-409C-BE32-E72D297353CC}">
              <c16:uniqueId val="{00000004-C591-42DB-B7F0-C2717366C8A9}"/>
            </c:ext>
          </c:extLst>
        </c:ser>
        <c:ser>
          <c:idx val="5"/>
          <c:order val="5"/>
          <c:tx>
            <c:strRef>
              <c:f>'Avg. WS revenue'!$X$32</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revenue'!$X$33:$X$38</c:f>
              <c:numCache>
                <c:formatCode>0.00</c:formatCode>
                <c:ptCount val="6"/>
                <c:pt idx="0">
                  <c:v>6.8967673307989186</c:v>
                </c:pt>
                <c:pt idx="1">
                  <c:v>5.5748553145910948</c:v>
                </c:pt>
                <c:pt idx="2">
                  <c:v>23.16659014202417</c:v>
                </c:pt>
                <c:pt idx="3">
                  <c:v>12.054241812641433</c:v>
                </c:pt>
                <c:pt idx="4">
                  <c:v>7.2001019802321613</c:v>
                </c:pt>
                <c:pt idx="5">
                  <c:v>11.146372379301164</c:v>
                </c:pt>
              </c:numCache>
            </c:numRef>
          </c:val>
          <c:extLst>
            <c:ext xmlns:c16="http://schemas.microsoft.com/office/drawing/2014/chart" uri="{C3380CC4-5D6E-409C-BE32-E72D297353CC}">
              <c16:uniqueId val="{00000005-C591-42DB-B7F0-C2717366C8A9}"/>
            </c:ext>
          </c:extLst>
        </c:ser>
        <c:ser>
          <c:idx val="6"/>
          <c:order val="6"/>
          <c:tx>
            <c:strRef>
              <c:f>'Avg. WS revenue'!$Y$32</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revenue'!$Y$33:$Y$38</c:f>
              <c:numCache>
                <c:formatCode>0.00</c:formatCode>
                <c:ptCount val="6"/>
                <c:pt idx="0">
                  <c:v>6.6276548576677152</c:v>
                </c:pt>
                <c:pt idx="1">
                  <c:v>3.3358978984083452</c:v>
                </c:pt>
                <c:pt idx="2">
                  <c:v>24.846286489301118</c:v>
                </c:pt>
                <c:pt idx="3">
                  <c:v>20.532203020129323</c:v>
                </c:pt>
                <c:pt idx="4">
                  <c:v>9.6681262963816543</c:v>
                </c:pt>
                <c:pt idx="5">
                  <c:v>12.750862622559803</c:v>
                </c:pt>
              </c:numCache>
            </c:numRef>
          </c:val>
          <c:extLst>
            <c:ext xmlns:c16="http://schemas.microsoft.com/office/drawing/2014/chart" uri="{C3380CC4-5D6E-409C-BE32-E72D297353CC}">
              <c16:uniqueId val="{00000000-7CC4-43EC-B2D4-EB1A010EE384}"/>
            </c:ext>
          </c:extLst>
        </c:ser>
        <c:ser>
          <c:idx val="7"/>
          <c:order val="7"/>
          <c:tx>
            <c:strRef>
              <c:f>'Avg. WS revenue'!$Z$32</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revenue'!$Z$33:$Z$38</c:f>
              <c:numCache>
                <c:formatCode>0.00</c:formatCode>
                <c:ptCount val="6"/>
                <c:pt idx="0">
                  <c:v>7.1374343731366459</c:v>
                </c:pt>
                <c:pt idx="1">
                  <c:v>4.1012612545207885</c:v>
                </c:pt>
                <c:pt idx="2">
                  <c:v>23.92948921383654</c:v>
                </c:pt>
                <c:pt idx="3">
                  <c:v>22.162735840587441</c:v>
                </c:pt>
                <c:pt idx="4">
                  <c:v>7.5680933831699733</c:v>
                </c:pt>
                <c:pt idx="5">
                  <c:v>14.035573243146263</c:v>
                </c:pt>
              </c:numCache>
            </c:numRef>
          </c:val>
          <c:extLst>
            <c:ext xmlns:c16="http://schemas.microsoft.com/office/drawing/2014/chart" uri="{C3380CC4-5D6E-409C-BE32-E72D297353CC}">
              <c16:uniqueId val="{00000001-7CC4-43EC-B2D4-EB1A010EE384}"/>
            </c:ext>
          </c:extLst>
        </c:ser>
        <c:ser>
          <c:idx val="8"/>
          <c:order val="8"/>
          <c:tx>
            <c:strRef>
              <c:f>'Avg. WS revenue'!$AA$32</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revenue'!$AA$33:$AA$38</c:f>
              <c:numCache>
                <c:formatCode>0.00</c:formatCode>
                <c:ptCount val="6"/>
                <c:pt idx="0">
                  <c:v>6.6578343790862045</c:v>
                </c:pt>
                <c:pt idx="1">
                  <c:v>3.2911444556527538</c:v>
                </c:pt>
                <c:pt idx="2">
                  <c:v>23.814133061199211</c:v>
                </c:pt>
                <c:pt idx="3">
                  <c:v>23.73678358284856</c:v>
                </c:pt>
                <c:pt idx="4">
                  <c:v>5.9134200581375733</c:v>
                </c:pt>
                <c:pt idx="5">
                  <c:v>12.928537717030922</c:v>
                </c:pt>
              </c:numCache>
            </c:numRef>
          </c:val>
          <c:extLst>
            <c:ext xmlns:c16="http://schemas.microsoft.com/office/drawing/2014/chart" uri="{C3380CC4-5D6E-409C-BE32-E72D297353CC}">
              <c16:uniqueId val="{00000000-4CD8-40DC-B5B8-780CDCC8919B}"/>
            </c:ext>
          </c:extLst>
        </c:ser>
        <c:ser>
          <c:idx val="9"/>
          <c:order val="9"/>
          <c:tx>
            <c:strRef>
              <c:f>'Avg. WS revenue'!$AB$32</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revenue'!$AB$33:$AB$38</c:f>
              <c:numCache>
                <c:formatCode>0.00</c:formatCode>
                <c:ptCount val="6"/>
                <c:pt idx="0">
                  <c:v>5.8260639354285795</c:v>
                </c:pt>
                <c:pt idx="1">
                  <c:v>3.5365161679187005</c:v>
                </c:pt>
                <c:pt idx="2">
                  <c:v>22.41644109064557</c:v>
                </c:pt>
                <c:pt idx="3">
                  <c:v>19.695009512676741</c:v>
                </c:pt>
                <c:pt idx="4">
                  <c:v>7.5585247388775683</c:v>
                </c:pt>
                <c:pt idx="5">
                  <c:v>10.786142684095235</c:v>
                </c:pt>
              </c:numCache>
            </c:numRef>
          </c:val>
          <c:extLst>
            <c:ext xmlns:c16="http://schemas.microsoft.com/office/drawing/2014/chart" uri="{C3380CC4-5D6E-409C-BE32-E72D297353CC}">
              <c16:uniqueId val="{00000001-4CD8-40DC-B5B8-780CDCC8919B}"/>
            </c:ext>
          </c:extLst>
        </c:ser>
        <c:ser>
          <c:idx val="10"/>
          <c:order val="10"/>
          <c:tx>
            <c:strRef>
              <c:f>'Avg. WS revenue'!$AC$32</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revenue'!$AC$33:$AC$38</c:f>
              <c:numCache>
                <c:formatCode>0.00</c:formatCode>
                <c:ptCount val="6"/>
                <c:pt idx="0">
                  <c:v>11.324927909348613</c:v>
                </c:pt>
                <c:pt idx="1">
                  <c:v>3.9208333800718149</c:v>
                </c:pt>
                <c:pt idx="2">
                  <c:v>20.085679048855066</c:v>
                </c:pt>
                <c:pt idx="3">
                  <c:v>16.946514796767676</c:v>
                </c:pt>
                <c:pt idx="4">
                  <c:v>10.4369573208558</c:v>
                </c:pt>
                <c:pt idx="5">
                  <c:v>9.8374618722107456</c:v>
                </c:pt>
              </c:numCache>
            </c:numRef>
          </c:val>
          <c:extLst>
            <c:ext xmlns:c16="http://schemas.microsoft.com/office/drawing/2014/chart" uri="{C3380CC4-5D6E-409C-BE32-E72D297353CC}">
              <c16:uniqueId val="{00000000-1442-4F89-AC70-E3D6B34A6DAA}"/>
            </c:ext>
          </c:extLst>
        </c:ser>
        <c:ser>
          <c:idx val="11"/>
          <c:order val="11"/>
          <c:tx>
            <c:strRef>
              <c:f>'Avg. WS revenue'!$AD$32</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revenue'!$AD$33:$AD$38</c:f>
              <c:numCache>
                <c:formatCode>0.00</c:formatCode>
                <c:ptCount val="6"/>
                <c:pt idx="0">
                  <c:v>8.7349136256161373</c:v>
                </c:pt>
                <c:pt idx="1">
                  <c:v>4.8014036774559221</c:v>
                </c:pt>
                <c:pt idx="2">
                  <c:v>20.694279807593098</c:v>
                </c:pt>
                <c:pt idx="3">
                  <c:v>18.266032601199694</c:v>
                </c:pt>
                <c:pt idx="4">
                  <c:v>13.4014763317511</c:v>
                </c:pt>
                <c:pt idx="5">
                  <c:v>10.569401380269092</c:v>
                </c:pt>
              </c:numCache>
            </c:numRef>
          </c:val>
          <c:extLst>
            <c:ext xmlns:c16="http://schemas.microsoft.com/office/drawing/2014/chart" uri="{C3380CC4-5D6E-409C-BE32-E72D297353CC}">
              <c16:uniqueId val="{00000001-1442-4F89-AC70-E3D6B34A6DAA}"/>
            </c:ext>
          </c:extLst>
        </c:ser>
        <c:ser>
          <c:idx val="12"/>
          <c:order val="12"/>
          <c:tx>
            <c:strRef>
              <c:f>'Avg. WS revenue'!$AE$32</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revenue'!$AE$33:$AE$38</c:f>
              <c:numCache>
                <c:formatCode>0.00</c:formatCode>
                <c:ptCount val="6"/>
                <c:pt idx="0">
                  <c:v>7.5167592949211537</c:v>
                </c:pt>
                <c:pt idx="1">
                  <c:v>4.5052615489259757</c:v>
                </c:pt>
                <c:pt idx="2">
                  <c:v>20.749994348598864</c:v>
                </c:pt>
                <c:pt idx="3">
                  <c:v>9.325421810265988</c:v>
                </c:pt>
                <c:pt idx="4">
                  <c:v>7.7792026570005088</c:v>
                </c:pt>
                <c:pt idx="5">
                  <c:v>5.462780978049131</c:v>
                </c:pt>
              </c:numCache>
            </c:numRef>
          </c:val>
          <c:extLst>
            <c:ext xmlns:c16="http://schemas.microsoft.com/office/drawing/2014/chart" uri="{C3380CC4-5D6E-409C-BE32-E72D297353CC}">
              <c16:uniqueId val="{00000000-2894-47C8-85B5-7E6D396E6903}"/>
            </c:ext>
          </c:extLst>
        </c:ser>
        <c:ser>
          <c:idx val="13"/>
          <c:order val="13"/>
          <c:tx>
            <c:strRef>
              <c:f>'Avg. WS revenue'!$AF$32</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revenue'!$AF$33:$AF$38</c:f>
              <c:numCache>
                <c:formatCode>0.00</c:formatCode>
                <c:ptCount val="6"/>
                <c:pt idx="0">
                  <c:v>6.8902180771524639</c:v>
                </c:pt>
                <c:pt idx="1">
                  <c:v>4.8432779869413904</c:v>
                </c:pt>
                <c:pt idx="2">
                  <c:v>20.711141539869317</c:v>
                </c:pt>
                <c:pt idx="3">
                  <c:v>14.802670845943556</c:v>
                </c:pt>
                <c:pt idx="4">
                  <c:v>7.6921126853014163</c:v>
                </c:pt>
                <c:pt idx="5">
                  <c:v>4.7080547292672579</c:v>
                </c:pt>
              </c:numCache>
            </c:numRef>
          </c:val>
          <c:extLst>
            <c:ext xmlns:c16="http://schemas.microsoft.com/office/drawing/2014/chart" uri="{C3380CC4-5D6E-409C-BE32-E72D297353CC}">
              <c16:uniqueId val="{00000001-2894-47C8-85B5-7E6D396E6903}"/>
            </c:ext>
          </c:extLst>
        </c:ser>
        <c:ser>
          <c:idx val="14"/>
          <c:order val="14"/>
          <c:tx>
            <c:strRef>
              <c:f>'Avg. WS revenue'!$AG$32</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revenue'!$AG$33:$AG$38</c:f>
              <c:numCache>
                <c:formatCode>#,##0.00</c:formatCode>
                <c:ptCount val="6"/>
                <c:pt idx="0">
                  <c:v>8.9755156749677774</c:v>
                </c:pt>
                <c:pt idx="1">
                  <c:v>5.6043573847020696</c:v>
                </c:pt>
                <c:pt idx="2">
                  <c:v>18.95365585079016</c:v>
                </c:pt>
                <c:pt idx="3">
                  <c:v>15.438613503970888</c:v>
                </c:pt>
                <c:pt idx="4">
                  <c:v>3.64</c:v>
                </c:pt>
                <c:pt idx="5">
                  <c:v>5.0851375098943246</c:v>
                </c:pt>
              </c:numCache>
            </c:numRef>
          </c:val>
          <c:extLst>
            <c:ext xmlns:c16="http://schemas.microsoft.com/office/drawing/2014/chart" uri="{C3380CC4-5D6E-409C-BE32-E72D297353CC}">
              <c16:uniqueId val="{00000002-5A76-413E-B27B-DCD075C8B792}"/>
            </c:ext>
          </c:extLst>
        </c:ser>
        <c:ser>
          <c:idx val="15"/>
          <c:order val="15"/>
          <c:tx>
            <c:strRef>
              <c:f>'Avg. WS revenue'!$AH$32</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revenue'!$AH$33:$AH$38</c:f>
              <c:numCache>
                <c:formatCode>#,##0.00</c:formatCode>
                <c:ptCount val="6"/>
                <c:pt idx="0">
                  <c:v>10.262647049138053</c:v>
                </c:pt>
                <c:pt idx="1">
                  <c:v>6.2430492406872915</c:v>
                </c:pt>
                <c:pt idx="2">
                  <c:v>19.951737784609623</c:v>
                </c:pt>
                <c:pt idx="3">
                  <c:v>16.032017884089488</c:v>
                </c:pt>
                <c:pt idx="4">
                  <c:v>7.2644906154884641</c:v>
                </c:pt>
                <c:pt idx="5">
                  <c:v>5.2288973936340666</c:v>
                </c:pt>
              </c:numCache>
            </c:numRef>
          </c:val>
          <c:extLst>
            <c:ext xmlns:c16="http://schemas.microsoft.com/office/drawing/2014/chart" uri="{C3380CC4-5D6E-409C-BE32-E72D297353CC}">
              <c16:uniqueId val="{00000003-5A76-413E-B27B-DCD075C8B792}"/>
            </c:ext>
          </c:extLst>
        </c:ser>
        <c:dLbls>
          <c:dLblPos val="outEnd"/>
          <c:showLegendKey val="0"/>
          <c:showVal val="1"/>
          <c:showCatName val="0"/>
          <c:showSerName val="0"/>
          <c:showPercent val="0"/>
          <c:showBubbleSize val="0"/>
        </c:dLbls>
        <c:gapWidth val="219"/>
        <c:overlap val="-27"/>
        <c:axId val="666301672"/>
        <c:axId val="666326272"/>
      </c:barChart>
      <c:catAx>
        <c:axId val="666301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6326272"/>
        <c:crosses val="autoZero"/>
        <c:auto val="1"/>
        <c:lblAlgn val="ctr"/>
        <c:lblOffset val="100"/>
        <c:noMultiLvlLbl val="0"/>
      </c:catAx>
      <c:valAx>
        <c:axId val="6663262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6301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36 Wholesale revenues per minute - RoW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WS revenue'!$AJ$32</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7-72E8-41CB-819E-44331BE3F5D4}"/>
                </c:ext>
              </c:extLst>
            </c:dLbl>
            <c:dLbl>
              <c:idx val="4"/>
              <c:delete val="1"/>
              <c:extLst>
                <c:ext xmlns:c15="http://schemas.microsoft.com/office/drawing/2012/chart" uri="{CE6537A1-D6FC-4f65-9D91-7224C49458BB}"/>
                <c:ext xmlns:c16="http://schemas.microsoft.com/office/drawing/2014/chart" uri="{C3380CC4-5D6E-409C-BE32-E72D297353CC}">
                  <c16:uniqueId val="{00000008-72E8-41CB-819E-44331BE3F5D4}"/>
                </c:ext>
              </c:extLst>
            </c:dLbl>
            <c:dLbl>
              <c:idx val="5"/>
              <c:delete val="1"/>
              <c:extLst>
                <c:ext xmlns:c15="http://schemas.microsoft.com/office/drawing/2012/chart" uri="{CE6537A1-D6FC-4f65-9D91-7224C49458BB}"/>
                <c:ext xmlns:c16="http://schemas.microsoft.com/office/drawing/2014/chart" uri="{C3380CC4-5D6E-409C-BE32-E72D297353CC}">
                  <c16:uniqueId val="{00000009-72E8-41CB-819E-44331BE3F5D4}"/>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revenue'!$AJ$33:$AJ$38</c:f>
              <c:numCache>
                <c:formatCode>0.00</c:formatCode>
                <c:ptCount val="6"/>
                <c:pt idx="0">
                  <c:v>11.959314518006074</c:v>
                </c:pt>
                <c:pt idx="1">
                  <c:v>0</c:v>
                </c:pt>
                <c:pt idx="2">
                  <c:v>30.296599198052554</c:v>
                </c:pt>
                <c:pt idx="3">
                  <c:v>12.538023673783979</c:v>
                </c:pt>
                <c:pt idx="4">
                  <c:v>0</c:v>
                </c:pt>
                <c:pt idx="5">
                  <c:v>0</c:v>
                </c:pt>
              </c:numCache>
            </c:numRef>
          </c:val>
          <c:extLst>
            <c:ext xmlns:c16="http://schemas.microsoft.com/office/drawing/2014/chart" uri="{C3380CC4-5D6E-409C-BE32-E72D297353CC}">
              <c16:uniqueId val="{00000000-72E8-41CB-819E-44331BE3F5D4}"/>
            </c:ext>
          </c:extLst>
        </c:ser>
        <c:ser>
          <c:idx val="1"/>
          <c:order val="1"/>
          <c:tx>
            <c:strRef>
              <c:f>'Avg. WS revenue'!$AK$32</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6-72E8-41CB-819E-44331BE3F5D4}"/>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revenue'!$AK$33:$AK$38</c:f>
              <c:numCache>
                <c:formatCode>0.00</c:formatCode>
                <c:ptCount val="6"/>
                <c:pt idx="0">
                  <c:v>8.3895040783305461</c:v>
                </c:pt>
                <c:pt idx="1">
                  <c:v>0</c:v>
                </c:pt>
                <c:pt idx="2">
                  <c:v>18.673528890120799</c:v>
                </c:pt>
                <c:pt idx="3">
                  <c:v>12.012705317617764</c:v>
                </c:pt>
                <c:pt idx="4">
                  <c:v>6.4749656509095619</c:v>
                </c:pt>
                <c:pt idx="5">
                  <c:v>13.040673447423773</c:v>
                </c:pt>
              </c:numCache>
            </c:numRef>
          </c:val>
          <c:extLst>
            <c:ext xmlns:c16="http://schemas.microsoft.com/office/drawing/2014/chart" uri="{C3380CC4-5D6E-409C-BE32-E72D297353CC}">
              <c16:uniqueId val="{00000001-72E8-41CB-819E-44331BE3F5D4}"/>
            </c:ext>
          </c:extLst>
        </c:ser>
        <c:ser>
          <c:idx val="2"/>
          <c:order val="2"/>
          <c:tx>
            <c:strRef>
              <c:f>'Avg. WS revenue'!$AL$32</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revenue'!$AL$33:$AL$38</c:f>
              <c:numCache>
                <c:formatCode>0.00</c:formatCode>
                <c:ptCount val="6"/>
                <c:pt idx="0">
                  <c:v>10.972568368595081</c:v>
                </c:pt>
                <c:pt idx="1">
                  <c:v>16.417254094151378</c:v>
                </c:pt>
                <c:pt idx="2">
                  <c:v>44.201838829300904</c:v>
                </c:pt>
                <c:pt idx="3">
                  <c:v>10.469727074771603</c:v>
                </c:pt>
                <c:pt idx="4">
                  <c:v>8.4390126407002715</c:v>
                </c:pt>
                <c:pt idx="5">
                  <c:v>18.191327640830906</c:v>
                </c:pt>
              </c:numCache>
            </c:numRef>
          </c:val>
          <c:extLst>
            <c:ext xmlns:c16="http://schemas.microsoft.com/office/drawing/2014/chart" uri="{C3380CC4-5D6E-409C-BE32-E72D297353CC}">
              <c16:uniqueId val="{00000002-72E8-41CB-819E-44331BE3F5D4}"/>
            </c:ext>
          </c:extLst>
        </c:ser>
        <c:ser>
          <c:idx val="3"/>
          <c:order val="3"/>
          <c:tx>
            <c:strRef>
              <c:f>'Avg. WS revenue'!$AM$32</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revenue'!$AM$33:$AM$38</c:f>
              <c:numCache>
                <c:formatCode>0.00</c:formatCode>
                <c:ptCount val="6"/>
                <c:pt idx="0">
                  <c:v>10.612567347119263</c:v>
                </c:pt>
                <c:pt idx="1">
                  <c:v>12.170773576387456</c:v>
                </c:pt>
                <c:pt idx="2">
                  <c:v>47.804692233300635</c:v>
                </c:pt>
                <c:pt idx="3">
                  <c:v>10.20326509466282</c:v>
                </c:pt>
                <c:pt idx="4">
                  <c:v>9.1012504119377411</c:v>
                </c:pt>
                <c:pt idx="5">
                  <c:v>14.652302384266394</c:v>
                </c:pt>
              </c:numCache>
            </c:numRef>
          </c:val>
          <c:extLst>
            <c:ext xmlns:c16="http://schemas.microsoft.com/office/drawing/2014/chart" uri="{C3380CC4-5D6E-409C-BE32-E72D297353CC}">
              <c16:uniqueId val="{00000003-72E8-41CB-819E-44331BE3F5D4}"/>
            </c:ext>
          </c:extLst>
        </c:ser>
        <c:ser>
          <c:idx val="4"/>
          <c:order val="4"/>
          <c:tx>
            <c:strRef>
              <c:f>'Avg. WS revenue'!$AN$32</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revenue'!$AN$33:$AN$38</c:f>
              <c:numCache>
                <c:formatCode>0.00</c:formatCode>
                <c:ptCount val="6"/>
                <c:pt idx="0">
                  <c:v>13.047150433625252</c:v>
                </c:pt>
                <c:pt idx="1">
                  <c:v>13.610230144327797</c:v>
                </c:pt>
                <c:pt idx="2">
                  <c:v>39.557622823424175</c:v>
                </c:pt>
                <c:pt idx="3">
                  <c:v>9.4513094908448885</c:v>
                </c:pt>
                <c:pt idx="4">
                  <c:v>9.1220804572408518</c:v>
                </c:pt>
                <c:pt idx="5">
                  <c:v>15.682486229961631</c:v>
                </c:pt>
              </c:numCache>
            </c:numRef>
          </c:val>
          <c:extLst>
            <c:ext xmlns:c16="http://schemas.microsoft.com/office/drawing/2014/chart" uri="{C3380CC4-5D6E-409C-BE32-E72D297353CC}">
              <c16:uniqueId val="{00000004-72E8-41CB-819E-44331BE3F5D4}"/>
            </c:ext>
          </c:extLst>
        </c:ser>
        <c:ser>
          <c:idx val="5"/>
          <c:order val="5"/>
          <c:tx>
            <c:strRef>
              <c:f>'Avg. WS revenue'!$AO$32</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revenue'!$AO$33:$AO$38</c:f>
              <c:numCache>
                <c:formatCode>0.00</c:formatCode>
                <c:ptCount val="6"/>
                <c:pt idx="0">
                  <c:v>10.167673687662253</c:v>
                </c:pt>
                <c:pt idx="1">
                  <c:v>9.7123104085361316</c:v>
                </c:pt>
                <c:pt idx="2">
                  <c:v>41.623434057858418</c:v>
                </c:pt>
                <c:pt idx="3">
                  <c:v>12.908115122299563</c:v>
                </c:pt>
                <c:pt idx="4">
                  <c:v>8.7831445549866185</c:v>
                </c:pt>
                <c:pt idx="5">
                  <c:v>14.338576767894429</c:v>
                </c:pt>
              </c:numCache>
            </c:numRef>
          </c:val>
          <c:extLst>
            <c:ext xmlns:c16="http://schemas.microsoft.com/office/drawing/2014/chart" uri="{C3380CC4-5D6E-409C-BE32-E72D297353CC}">
              <c16:uniqueId val="{00000005-72E8-41CB-819E-44331BE3F5D4}"/>
            </c:ext>
          </c:extLst>
        </c:ser>
        <c:ser>
          <c:idx val="6"/>
          <c:order val="6"/>
          <c:tx>
            <c:strRef>
              <c:f>'Avg. WS revenue'!$AP$32</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revenue'!$AP$33:$AP$38</c:f>
              <c:numCache>
                <c:formatCode>0.00</c:formatCode>
                <c:ptCount val="6"/>
                <c:pt idx="0">
                  <c:v>13.380678550773636</c:v>
                </c:pt>
                <c:pt idx="1">
                  <c:v>10.129224030037546</c:v>
                </c:pt>
                <c:pt idx="2">
                  <c:v>31.428113564324857</c:v>
                </c:pt>
                <c:pt idx="3">
                  <c:v>11.290015994350707</c:v>
                </c:pt>
                <c:pt idx="4">
                  <c:v>17.924292304151614</c:v>
                </c:pt>
                <c:pt idx="5">
                  <c:v>22.001967869442041</c:v>
                </c:pt>
              </c:numCache>
            </c:numRef>
          </c:val>
          <c:extLst>
            <c:ext xmlns:c16="http://schemas.microsoft.com/office/drawing/2014/chart" uri="{C3380CC4-5D6E-409C-BE32-E72D297353CC}">
              <c16:uniqueId val="{00000000-B98B-45E9-876C-A26E81303E18}"/>
            </c:ext>
          </c:extLst>
        </c:ser>
        <c:ser>
          <c:idx val="7"/>
          <c:order val="7"/>
          <c:tx>
            <c:strRef>
              <c:f>'Avg. WS revenue'!$AQ$32</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revenue'!$AQ$33:$AQ$38</c:f>
              <c:numCache>
                <c:formatCode>0.00</c:formatCode>
                <c:ptCount val="6"/>
                <c:pt idx="0">
                  <c:v>13.461991455405798</c:v>
                </c:pt>
                <c:pt idx="1">
                  <c:v>9.2686421050118195</c:v>
                </c:pt>
                <c:pt idx="2">
                  <c:v>25.983224655200981</c:v>
                </c:pt>
                <c:pt idx="3">
                  <c:v>18.501146009848657</c:v>
                </c:pt>
                <c:pt idx="4">
                  <c:v>9.689898638825607</c:v>
                </c:pt>
                <c:pt idx="5">
                  <c:v>32.77841338986542</c:v>
                </c:pt>
              </c:numCache>
            </c:numRef>
          </c:val>
          <c:extLst>
            <c:ext xmlns:c16="http://schemas.microsoft.com/office/drawing/2014/chart" uri="{C3380CC4-5D6E-409C-BE32-E72D297353CC}">
              <c16:uniqueId val="{00000001-B98B-45E9-876C-A26E81303E18}"/>
            </c:ext>
          </c:extLst>
        </c:ser>
        <c:ser>
          <c:idx val="8"/>
          <c:order val="8"/>
          <c:tx>
            <c:strRef>
              <c:f>'Avg. WS revenue'!$AR$32</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revenue'!$AR$33:$AR$38</c:f>
              <c:numCache>
                <c:formatCode>0.00</c:formatCode>
                <c:ptCount val="6"/>
                <c:pt idx="0">
                  <c:v>13.33087377009822</c:v>
                </c:pt>
                <c:pt idx="1">
                  <c:v>12.957030931200523</c:v>
                </c:pt>
                <c:pt idx="2">
                  <c:v>41.053808221000224</c:v>
                </c:pt>
                <c:pt idx="3">
                  <c:v>13.39200767866831</c:v>
                </c:pt>
                <c:pt idx="4">
                  <c:v>6.3402463660142789</c:v>
                </c:pt>
                <c:pt idx="5">
                  <c:v>45.549191527625432</c:v>
                </c:pt>
              </c:numCache>
            </c:numRef>
          </c:val>
          <c:extLst>
            <c:ext xmlns:c16="http://schemas.microsoft.com/office/drawing/2014/chart" uri="{C3380CC4-5D6E-409C-BE32-E72D297353CC}">
              <c16:uniqueId val="{00000000-3CF8-4032-B25B-11F465B6FA86}"/>
            </c:ext>
          </c:extLst>
        </c:ser>
        <c:ser>
          <c:idx val="9"/>
          <c:order val="9"/>
          <c:tx>
            <c:strRef>
              <c:f>'Avg. WS revenue'!$AS$32</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revenue'!$AS$33:$AS$38</c:f>
              <c:numCache>
                <c:formatCode>0.00</c:formatCode>
                <c:ptCount val="6"/>
                <c:pt idx="0">
                  <c:v>13.266995987957033</c:v>
                </c:pt>
                <c:pt idx="1">
                  <c:v>11.719180852237214</c:v>
                </c:pt>
                <c:pt idx="2">
                  <c:v>36.286992307023226</c:v>
                </c:pt>
                <c:pt idx="3">
                  <c:v>22.348435046156485</c:v>
                </c:pt>
                <c:pt idx="4">
                  <c:v>11.139868875399083</c:v>
                </c:pt>
                <c:pt idx="5">
                  <c:v>20.951388016935262</c:v>
                </c:pt>
              </c:numCache>
            </c:numRef>
          </c:val>
          <c:extLst>
            <c:ext xmlns:c16="http://schemas.microsoft.com/office/drawing/2014/chart" uri="{C3380CC4-5D6E-409C-BE32-E72D297353CC}">
              <c16:uniqueId val="{00000001-3CF8-4032-B25B-11F465B6FA86}"/>
            </c:ext>
          </c:extLst>
        </c:ser>
        <c:ser>
          <c:idx val="10"/>
          <c:order val="10"/>
          <c:tx>
            <c:strRef>
              <c:f>'Avg. WS revenue'!$AT$32</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revenue'!$AT$33:$AT$38</c:f>
              <c:numCache>
                <c:formatCode>0.00</c:formatCode>
                <c:ptCount val="6"/>
                <c:pt idx="0">
                  <c:v>11.482102744085559</c:v>
                </c:pt>
                <c:pt idx="1">
                  <c:v>10.981365042702141</c:v>
                </c:pt>
                <c:pt idx="2">
                  <c:v>29.373776118550865</c:v>
                </c:pt>
                <c:pt idx="3">
                  <c:v>5.1477909039142293</c:v>
                </c:pt>
                <c:pt idx="4">
                  <c:v>7.9010695507505879</c:v>
                </c:pt>
                <c:pt idx="5">
                  <c:v>1.0729502639388033</c:v>
                </c:pt>
              </c:numCache>
            </c:numRef>
          </c:val>
          <c:extLst>
            <c:ext xmlns:c16="http://schemas.microsoft.com/office/drawing/2014/chart" uri="{C3380CC4-5D6E-409C-BE32-E72D297353CC}">
              <c16:uniqueId val="{00000000-04E9-4FCE-A156-5CAAF30CFFEB}"/>
            </c:ext>
          </c:extLst>
        </c:ser>
        <c:ser>
          <c:idx val="11"/>
          <c:order val="11"/>
          <c:tx>
            <c:strRef>
              <c:f>'Avg. WS revenue'!$AU$32</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revenue'!$AU$33:$AU$38</c:f>
              <c:numCache>
                <c:formatCode>0.00</c:formatCode>
                <c:ptCount val="6"/>
                <c:pt idx="0">
                  <c:v>8.1476437105740782</c:v>
                </c:pt>
                <c:pt idx="1">
                  <c:v>11.755209817557859</c:v>
                </c:pt>
                <c:pt idx="2">
                  <c:v>31.467920925686872</c:v>
                </c:pt>
                <c:pt idx="3">
                  <c:v>1.8079326068913424</c:v>
                </c:pt>
                <c:pt idx="4">
                  <c:v>9.5022601023939579</c:v>
                </c:pt>
                <c:pt idx="5">
                  <c:v>1.4315505117743381</c:v>
                </c:pt>
              </c:numCache>
            </c:numRef>
          </c:val>
          <c:extLst>
            <c:ext xmlns:c16="http://schemas.microsoft.com/office/drawing/2014/chart" uri="{C3380CC4-5D6E-409C-BE32-E72D297353CC}">
              <c16:uniqueId val="{00000001-04E9-4FCE-A156-5CAAF30CFFEB}"/>
            </c:ext>
          </c:extLst>
        </c:ser>
        <c:ser>
          <c:idx val="12"/>
          <c:order val="12"/>
          <c:tx>
            <c:strRef>
              <c:f>'Avg. WS revenue'!$AV$32</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revenue'!$AV$33:$AV$38</c:f>
              <c:numCache>
                <c:formatCode>0.00</c:formatCode>
                <c:ptCount val="6"/>
                <c:pt idx="0">
                  <c:v>7.5847364533000299</c:v>
                </c:pt>
                <c:pt idx="1">
                  <c:v>13.637802663700233</c:v>
                </c:pt>
                <c:pt idx="2">
                  <c:v>25.966550401449052</c:v>
                </c:pt>
                <c:pt idx="3">
                  <c:v>6.2473127589025186</c:v>
                </c:pt>
                <c:pt idx="4">
                  <c:v>8.2583460542793272</c:v>
                </c:pt>
                <c:pt idx="5">
                  <c:v>1.172904978740162</c:v>
                </c:pt>
              </c:numCache>
            </c:numRef>
          </c:val>
          <c:extLst>
            <c:ext xmlns:c16="http://schemas.microsoft.com/office/drawing/2014/chart" uri="{C3380CC4-5D6E-409C-BE32-E72D297353CC}">
              <c16:uniqueId val="{00000000-AD8B-443B-B387-D76CD3CDB7CE}"/>
            </c:ext>
          </c:extLst>
        </c:ser>
        <c:ser>
          <c:idx val="13"/>
          <c:order val="13"/>
          <c:tx>
            <c:strRef>
              <c:f>'Avg. WS revenue'!$AW$32</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revenue'!$AW$33:$AW$38</c:f>
              <c:numCache>
                <c:formatCode>0.00</c:formatCode>
                <c:ptCount val="6"/>
                <c:pt idx="0">
                  <c:v>6.1530639057333278</c:v>
                </c:pt>
                <c:pt idx="1">
                  <c:v>10.82094184556173</c:v>
                </c:pt>
                <c:pt idx="2">
                  <c:v>24.206975714946733</c:v>
                </c:pt>
                <c:pt idx="3">
                  <c:v>9.8339635600239479</c:v>
                </c:pt>
                <c:pt idx="4">
                  <c:v>8.4995189123196848</c:v>
                </c:pt>
                <c:pt idx="5">
                  <c:v>0.40047485980838982</c:v>
                </c:pt>
              </c:numCache>
            </c:numRef>
          </c:val>
          <c:extLst>
            <c:ext xmlns:c16="http://schemas.microsoft.com/office/drawing/2014/chart" uri="{C3380CC4-5D6E-409C-BE32-E72D297353CC}">
              <c16:uniqueId val="{00000001-AD8B-443B-B387-D76CD3CDB7CE}"/>
            </c:ext>
          </c:extLst>
        </c:ser>
        <c:ser>
          <c:idx val="14"/>
          <c:order val="14"/>
          <c:tx>
            <c:strRef>
              <c:f>'Avg. WS revenue'!$AX$32</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revenue'!$AX$33:$AX$38</c:f>
              <c:numCache>
                <c:formatCode>#,##0.00</c:formatCode>
                <c:ptCount val="6"/>
                <c:pt idx="0">
                  <c:v>6.6433132623657158</c:v>
                </c:pt>
                <c:pt idx="1">
                  <c:v>12.61707057405799</c:v>
                </c:pt>
                <c:pt idx="2">
                  <c:v>25.424441140518319</c:v>
                </c:pt>
                <c:pt idx="3">
                  <c:v>10.594257334738662</c:v>
                </c:pt>
                <c:pt idx="4">
                  <c:v>4.17</c:v>
                </c:pt>
                <c:pt idx="5">
                  <c:v>0.49779257818597766</c:v>
                </c:pt>
              </c:numCache>
            </c:numRef>
          </c:val>
          <c:extLst>
            <c:ext xmlns:c16="http://schemas.microsoft.com/office/drawing/2014/chart" uri="{C3380CC4-5D6E-409C-BE32-E72D297353CC}">
              <c16:uniqueId val="{00000000-473C-4ED6-A0A6-1BE1AB0682B9}"/>
            </c:ext>
          </c:extLst>
        </c:ser>
        <c:ser>
          <c:idx val="15"/>
          <c:order val="15"/>
          <c:tx>
            <c:strRef>
              <c:f>'Avg. WS revenue'!$AY$32</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revenue'!$A$33:$A$38</c:f>
              <c:strCache>
                <c:ptCount val="6"/>
                <c:pt idx="0">
                  <c:v>Albania</c:v>
                </c:pt>
                <c:pt idx="1">
                  <c:v>Bosnia</c:v>
                </c:pt>
                <c:pt idx="2">
                  <c:v>Kosovo*</c:v>
                </c:pt>
                <c:pt idx="3">
                  <c:v>Montenegro</c:v>
                </c:pt>
                <c:pt idx="4">
                  <c:v>North Macedonia</c:v>
                </c:pt>
                <c:pt idx="5">
                  <c:v>Serbia</c:v>
                </c:pt>
              </c:strCache>
            </c:strRef>
          </c:cat>
          <c:val>
            <c:numRef>
              <c:f>'Avg. WS revenue'!$AY$33:$AY$38</c:f>
              <c:numCache>
                <c:formatCode>#,##0.00</c:formatCode>
                <c:ptCount val="6"/>
                <c:pt idx="0">
                  <c:v>5.902650360811811</c:v>
                </c:pt>
                <c:pt idx="1">
                  <c:v>11.101716542072312</c:v>
                </c:pt>
                <c:pt idx="2">
                  <c:v>26.398794163043704</c:v>
                </c:pt>
                <c:pt idx="3">
                  <c:v>10.406280015442109</c:v>
                </c:pt>
                <c:pt idx="4">
                  <c:v>8.9613114492773356</c:v>
                </c:pt>
                <c:pt idx="5">
                  <c:v>0.59893755053377962</c:v>
                </c:pt>
              </c:numCache>
            </c:numRef>
          </c:val>
          <c:extLst>
            <c:ext xmlns:c16="http://schemas.microsoft.com/office/drawing/2014/chart" uri="{C3380CC4-5D6E-409C-BE32-E72D297353CC}">
              <c16:uniqueId val="{00000001-473C-4ED6-A0A6-1BE1AB0682B9}"/>
            </c:ext>
          </c:extLst>
        </c:ser>
        <c:dLbls>
          <c:dLblPos val="outEnd"/>
          <c:showLegendKey val="0"/>
          <c:showVal val="1"/>
          <c:showCatName val="0"/>
          <c:showSerName val="0"/>
          <c:showPercent val="0"/>
          <c:showBubbleSize val="0"/>
        </c:dLbls>
        <c:gapWidth val="219"/>
        <c:overlap val="-27"/>
        <c:axId val="666377440"/>
        <c:axId val="666372520"/>
      </c:barChart>
      <c:catAx>
        <c:axId val="666377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6372520"/>
        <c:crosses val="autoZero"/>
        <c:auto val="1"/>
        <c:lblAlgn val="ctr"/>
        <c:lblOffset val="100"/>
        <c:noMultiLvlLbl val="0"/>
      </c:catAx>
      <c:valAx>
        <c:axId val="666372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6377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37 Wholesale revenues per SMS</a:t>
            </a:r>
            <a:r>
              <a:rPr lang="de-DE" baseline="0"/>
              <a:t> - WB</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WS revenue'!$B$92</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AFF1-4CBA-BA00-5933B14EDAC2}"/>
                </c:ext>
              </c:extLst>
            </c:dLbl>
            <c:dLbl>
              <c:idx val="4"/>
              <c:delete val="1"/>
              <c:extLst>
                <c:ext xmlns:c15="http://schemas.microsoft.com/office/drawing/2012/chart" uri="{CE6537A1-D6FC-4f65-9D91-7224C49458BB}"/>
                <c:ext xmlns:c16="http://schemas.microsoft.com/office/drawing/2014/chart" uri="{C3380CC4-5D6E-409C-BE32-E72D297353CC}">
                  <c16:uniqueId val="{00000001-AFF1-4CBA-BA00-5933B14EDAC2}"/>
                </c:ext>
              </c:extLst>
            </c:dLbl>
            <c:dLbl>
              <c:idx val="5"/>
              <c:delete val="1"/>
              <c:extLst>
                <c:ext xmlns:c15="http://schemas.microsoft.com/office/drawing/2012/chart" uri="{CE6537A1-D6FC-4f65-9D91-7224C49458BB}"/>
                <c:ext xmlns:c16="http://schemas.microsoft.com/office/drawing/2014/chart" uri="{C3380CC4-5D6E-409C-BE32-E72D297353CC}">
                  <c16:uniqueId val="{00000002-AFF1-4CBA-BA00-5933B14EDAC2}"/>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revenue'!$B$93:$B$98</c:f>
              <c:numCache>
                <c:formatCode>#,##0.00</c:formatCode>
                <c:ptCount val="6"/>
                <c:pt idx="0">
                  <c:v>1.6199999999999999</c:v>
                </c:pt>
                <c:pt idx="1">
                  <c:v>0</c:v>
                </c:pt>
                <c:pt idx="2">
                  <c:v>2.3415041442191504</c:v>
                </c:pt>
                <c:pt idx="3">
                  <c:v>1.6155712455322289</c:v>
                </c:pt>
                <c:pt idx="4">
                  <c:v>0</c:v>
                </c:pt>
                <c:pt idx="5">
                  <c:v>0</c:v>
                </c:pt>
              </c:numCache>
            </c:numRef>
          </c:val>
          <c:extLst>
            <c:ext xmlns:c16="http://schemas.microsoft.com/office/drawing/2014/chart" uri="{C3380CC4-5D6E-409C-BE32-E72D297353CC}">
              <c16:uniqueId val="{00000003-AFF1-4CBA-BA00-5933B14EDAC2}"/>
            </c:ext>
          </c:extLst>
        </c:ser>
        <c:ser>
          <c:idx val="1"/>
          <c:order val="1"/>
          <c:tx>
            <c:strRef>
              <c:f>'Avg. WS revenue'!$C$92</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4-AFF1-4CBA-BA00-5933B14EDAC2}"/>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revenue'!$C$93:$C$98</c:f>
              <c:numCache>
                <c:formatCode>#,##0.00</c:formatCode>
                <c:ptCount val="6"/>
                <c:pt idx="0">
                  <c:v>1.43</c:v>
                </c:pt>
                <c:pt idx="1">
                  <c:v>0</c:v>
                </c:pt>
                <c:pt idx="2">
                  <c:v>1.9384940811096023</c:v>
                </c:pt>
                <c:pt idx="3">
                  <c:v>0.7310631622729975</c:v>
                </c:pt>
                <c:pt idx="4">
                  <c:v>1.8459325798566388</c:v>
                </c:pt>
                <c:pt idx="5">
                  <c:v>0.59450143998889649</c:v>
                </c:pt>
              </c:numCache>
            </c:numRef>
          </c:val>
          <c:extLst>
            <c:ext xmlns:c16="http://schemas.microsoft.com/office/drawing/2014/chart" uri="{C3380CC4-5D6E-409C-BE32-E72D297353CC}">
              <c16:uniqueId val="{00000005-AFF1-4CBA-BA00-5933B14EDAC2}"/>
            </c:ext>
          </c:extLst>
        </c:ser>
        <c:ser>
          <c:idx val="2"/>
          <c:order val="2"/>
          <c:tx>
            <c:strRef>
              <c:f>'Avg. WS revenue'!$D$92</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revenue'!$D$93:$D$98</c:f>
              <c:numCache>
                <c:formatCode>#,##0.00</c:formatCode>
                <c:ptCount val="6"/>
                <c:pt idx="0">
                  <c:v>1.3039353194898229</c:v>
                </c:pt>
                <c:pt idx="1">
                  <c:v>1.4088626568514131</c:v>
                </c:pt>
                <c:pt idx="2">
                  <c:v>2.0522620915482519</c:v>
                </c:pt>
                <c:pt idx="3">
                  <c:v>0.78996304623006419</c:v>
                </c:pt>
                <c:pt idx="4">
                  <c:v>1.9968577847677791</c:v>
                </c:pt>
                <c:pt idx="5">
                  <c:v>0.62730823914519007</c:v>
                </c:pt>
              </c:numCache>
            </c:numRef>
          </c:val>
          <c:extLst>
            <c:ext xmlns:c16="http://schemas.microsoft.com/office/drawing/2014/chart" uri="{C3380CC4-5D6E-409C-BE32-E72D297353CC}">
              <c16:uniqueId val="{00000006-AFF1-4CBA-BA00-5933B14EDAC2}"/>
            </c:ext>
          </c:extLst>
        </c:ser>
        <c:ser>
          <c:idx val="3"/>
          <c:order val="3"/>
          <c:tx>
            <c:strRef>
              <c:f>'Avg. WS revenue'!$E$92</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revenue'!$E$93:$E$98</c:f>
              <c:numCache>
                <c:formatCode>#,##0.00</c:formatCode>
                <c:ptCount val="6"/>
                <c:pt idx="0">
                  <c:v>1.7395928254199384</c:v>
                </c:pt>
                <c:pt idx="1">
                  <c:v>1.2950275346670248</c:v>
                </c:pt>
                <c:pt idx="2">
                  <c:v>1.2354442988122847</c:v>
                </c:pt>
                <c:pt idx="3">
                  <c:v>0.7954426888206203</c:v>
                </c:pt>
                <c:pt idx="4">
                  <c:v>1.8049021723157279</c:v>
                </c:pt>
                <c:pt idx="5">
                  <c:v>0.70952095111253533</c:v>
                </c:pt>
              </c:numCache>
            </c:numRef>
          </c:val>
          <c:extLst>
            <c:ext xmlns:c16="http://schemas.microsoft.com/office/drawing/2014/chart" uri="{C3380CC4-5D6E-409C-BE32-E72D297353CC}">
              <c16:uniqueId val="{00000007-AFF1-4CBA-BA00-5933B14EDAC2}"/>
            </c:ext>
          </c:extLst>
        </c:ser>
        <c:ser>
          <c:idx val="4"/>
          <c:order val="4"/>
          <c:tx>
            <c:strRef>
              <c:f>'Avg. WS revenue'!$F$92</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revenue'!$F$93:$F$98</c:f>
              <c:numCache>
                <c:formatCode>0.00</c:formatCode>
                <c:ptCount val="6"/>
                <c:pt idx="0">
                  <c:v>1.1209495897269641</c:v>
                </c:pt>
                <c:pt idx="1">
                  <c:v>1.2769639456414943</c:v>
                </c:pt>
                <c:pt idx="2">
                  <c:v>1.1078149270361775</c:v>
                </c:pt>
                <c:pt idx="3">
                  <c:v>0.75725759431211892</c:v>
                </c:pt>
                <c:pt idx="4">
                  <c:v>1.6293923086364903</c:v>
                </c:pt>
                <c:pt idx="5">
                  <c:v>0.66627000912227419</c:v>
                </c:pt>
              </c:numCache>
            </c:numRef>
          </c:val>
          <c:extLst>
            <c:ext xmlns:c16="http://schemas.microsoft.com/office/drawing/2014/chart" uri="{C3380CC4-5D6E-409C-BE32-E72D297353CC}">
              <c16:uniqueId val="{00000008-AFF1-4CBA-BA00-5933B14EDAC2}"/>
            </c:ext>
          </c:extLst>
        </c:ser>
        <c:ser>
          <c:idx val="5"/>
          <c:order val="5"/>
          <c:tx>
            <c:strRef>
              <c:f>'Avg. WS revenue'!$G$92</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revenue'!$G$93:$G$98</c:f>
              <c:numCache>
                <c:formatCode>#,##0.00</c:formatCode>
                <c:ptCount val="6"/>
                <c:pt idx="0">
                  <c:v>1.2803111740306776</c:v>
                </c:pt>
                <c:pt idx="1">
                  <c:v>1.0514462151664488</c:v>
                </c:pt>
                <c:pt idx="2">
                  <c:v>1.0214104203578547</c:v>
                </c:pt>
                <c:pt idx="3">
                  <c:v>0.66757593923319258</c:v>
                </c:pt>
                <c:pt idx="4">
                  <c:v>1.5358490371746369</c:v>
                </c:pt>
                <c:pt idx="5">
                  <c:v>0.67702545775496858</c:v>
                </c:pt>
              </c:numCache>
            </c:numRef>
          </c:val>
          <c:extLst>
            <c:ext xmlns:c16="http://schemas.microsoft.com/office/drawing/2014/chart" uri="{C3380CC4-5D6E-409C-BE32-E72D297353CC}">
              <c16:uniqueId val="{00000009-AFF1-4CBA-BA00-5933B14EDAC2}"/>
            </c:ext>
          </c:extLst>
        </c:ser>
        <c:ser>
          <c:idx val="6"/>
          <c:order val="6"/>
          <c:tx>
            <c:strRef>
              <c:f>'Avg. WS revenue'!$H$92</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revenue'!$H$93:$H$98</c:f>
              <c:numCache>
                <c:formatCode>0.00</c:formatCode>
                <c:ptCount val="6"/>
                <c:pt idx="0">
                  <c:v>1.1385039768151783</c:v>
                </c:pt>
                <c:pt idx="1">
                  <c:v>0.87940405271809041</c:v>
                </c:pt>
                <c:pt idx="2">
                  <c:v>0.96454934290771976</c:v>
                </c:pt>
                <c:pt idx="3">
                  <c:v>0.5430044724336841</c:v>
                </c:pt>
                <c:pt idx="4">
                  <c:v>1.4229188860143052</c:v>
                </c:pt>
                <c:pt idx="5">
                  <c:v>0.53504896766703069</c:v>
                </c:pt>
              </c:numCache>
            </c:numRef>
          </c:val>
          <c:extLst>
            <c:ext xmlns:c16="http://schemas.microsoft.com/office/drawing/2014/chart" uri="{C3380CC4-5D6E-409C-BE32-E72D297353CC}">
              <c16:uniqueId val="{00000000-2ED2-4E1D-A9F0-B00F814860E6}"/>
            </c:ext>
          </c:extLst>
        </c:ser>
        <c:ser>
          <c:idx val="7"/>
          <c:order val="7"/>
          <c:tx>
            <c:strRef>
              <c:f>'Avg. WS revenue'!$I$92</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revenue'!$I$93:$I$98</c:f>
              <c:numCache>
                <c:formatCode>0.00</c:formatCode>
                <c:ptCount val="6"/>
                <c:pt idx="0">
                  <c:v>1.2076703305097043</c:v>
                </c:pt>
                <c:pt idx="1">
                  <c:v>1.0597986826456638</c:v>
                </c:pt>
                <c:pt idx="2">
                  <c:v>0.94253742096765503</c:v>
                </c:pt>
                <c:pt idx="3">
                  <c:v>0.82947588137209005</c:v>
                </c:pt>
                <c:pt idx="4">
                  <c:v>1.4914210991714167</c:v>
                </c:pt>
                <c:pt idx="5">
                  <c:v>0.58587813708715342</c:v>
                </c:pt>
              </c:numCache>
            </c:numRef>
          </c:val>
          <c:extLst>
            <c:ext xmlns:c16="http://schemas.microsoft.com/office/drawing/2014/chart" uri="{C3380CC4-5D6E-409C-BE32-E72D297353CC}">
              <c16:uniqueId val="{00000001-2ED2-4E1D-A9F0-B00F814860E6}"/>
            </c:ext>
          </c:extLst>
        </c:ser>
        <c:ser>
          <c:idx val="8"/>
          <c:order val="8"/>
          <c:tx>
            <c:strRef>
              <c:f>'Avg. WS revenue'!$J$92</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revenue'!$J$93:$J$98</c:f>
              <c:numCache>
                <c:formatCode>0.00</c:formatCode>
                <c:ptCount val="6"/>
                <c:pt idx="0">
                  <c:v>1.2058274700303215</c:v>
                </c:pt>
                <c:pt idx="1">
                  <c:v>1.2000445255680028</c:v>
                </c:pt>
                <c:pt idx="2">
                  <c:v>0.85019789330066753</c:v>
                </c:pt>
                <c:pt idx="3">
                  <c:v>0.67855107279991289</c:v>
                </c:pt>
                <c:pt idx="4">
                  <c:v>2.1834510938865268</c:v>
                </c:pt>
                <c:pt idx="5">
                  <c:v>0.58894124077464016</c:v>
                </c:pt>
              </c:numCache>
            </c:numRef>
          </c:val>
          <c:extLst>
            <c:ext xmlns:c16="http://schemas.microsoft.com/office/drawing/2014/chart" uri="{C3380CC4-5D6E-409C-BE32-E72D297353CC}">
              <c16:uniqueId val="{00000000-841C-48AA-BBD1-7D233C9B5147}"/>
            </c:ext>
          </c:extLst>
        </c:ser>
        <c:ser>
          <c:idx val="9"/>
          <c:order val="9"/>
          <c:tx>
            <c:strRef>
              <c:f>'Avg. WS revenue'!$K$92</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revenue'!$K$93:$K$98</c:f>
              <c:numCache>
                <c:formatCode>0.00</c:formatCode>
                <c:ptCount val="6"/>
                <c:pt idx="0">
                  <c:v>1.133594287167258</c:v>
                </c:pt>
                <c:pt idx="1">
                  <c:v>0.91182776631416051</c:v>
                </c:pt>
                <c:pt idx="2">
                  <c:v>0.8460550009620007</c:v>
                </c:pt>
                <c:pt idx="3">
                  <c:v>0.69891595084188474</c:v>
                </c:pt>
                <c:pt idx="4">
                  <c:v>1.5135805090580006</c:v>
                </c:pt>
                <c:pt idx="5">
                  <c:v>0.62559726673826821</c:v>
                </c:pt>
              </c:numCache>
            </c:numRef>
          </c:val>
          <c:extLst>
            <c:ext xmlns:c16="http://schemas.microsoft.com/office/drawing/2014/chart" uri="{C3380CC4-5D6E-409C-BE32-E72D297353CC}">
              <c16:uniqueId val="{00000001-841C-48AA-BBD1-7D233C9B5147}"/>
            </c:ext>
          </c:extLst>
        </c:ser>
        <c:ser>
          <c:idx val="10"/>
          <c:order val="10"/>
          <c:tx>
            <c:strRef>
              <c:f>'Avg. WS revenue'!$L$92</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revenue'!$L$93:$L$98</c:f>
              <c:numCache>
                <c:formatCode>0.00</c:formatCode>
                <c:ptCount val="6"/>
                <c:pt idx="0">
                  <c:v>1.381604002299667</c:v>
                </c:pt>
                <c:pt idx="1">
                  <c:v>0.84313471150916586</c:v>
                </c:pt>
                <c:pt idx="2">
                  <c:v>0.84825108403765703</c:v>
                </c:pt>
                <c:pt idx="3">
                  <c:v>0.71274722257108802</c:v>
                </c:pt>
                <c:pt idx="4">
                  <c:v>1.5390015075016115</c:v>
                </c:pt>
                <c:pt idx="5">
                  <c:v>0.69728636332698068</c:v>
                </c:pt>
              </c:numCache>
            </c:numRef>
          </c:val>
          <c:extLst>
            <c:ext xmlns:c16="http://schemas.microsoft.com/office/drawing/2014/chart" uri="{C3380CC4-5D6E-409C-BE32-E72D297353CC}">
              <c16:uniqueId val="{00000000-47DE-49A8-9AB2-15676E7E10D6}"/>
            </c:ext>
          </c:extLst>
        </c:ser>
        <c:ser>
          <c:idx val="11"/>
          <c:order val="11"/>
          <c:tx>
            <c:strRef>
              <c:f>'Avg. WS revenue'!$M$92</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revenue'!$M$93:$M$98</c:f>
              <c:numCache>
                <c:formatCode>0.00</c:formatCode>
                <c:ptCount val="6"/>
                <c:pt idx="0">
                  <c:v>0.71958598801576579</c:v>
                </c:pt>
                <c:pt idx="1">
                  <c:v>0.17332292522985018</c:v>
                </c:pt>
                <c:pt idx="2">
                  <c:v>0.86298801926207847</c:v>
                </c:pt>
                <c:pt idx="3">
                  <c:v>0.55623190778720699</c:v>
                </c:pt>
                <c:pt idx="4">
                  <c:v>0.8427183115141984</c:v>
                </c:pt>
                <c:pt idx="5">
                  <c:v>0.53338721617755924</c:v>
                </c:pt>
              </c:numCache>
            </c:numRef>
          </c:val>
          <c:extLst>
            <c:ext xmlns:c16="http://schemas.microsoft.com/office/drawing/2014/chart" uri="{C3380CC4-5D6E-409C-BE32-E72D297353CC}">
              <c16:uniqueId val="{00000001-47DE-49A8-9AB2-15676E7E10D6}"/>
            </c:ext>
          </c:extLst>
        </c:ser>
        <c:ser>
          <c:idx val="12"/>
          <c:order val="12"/>
          <c:tx>
            <c:strRef>
              <c:f>'Avg. WS revenue'!$N$92</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revenue'!$N$93:$N$98</c:f>
              <c:numCache>
                <c:formatCode>0.00</c:formatCode>
                <c:ptCount val="6"/>
                <c:pt idx="0">
                  <c:v>0.96272167933405717</c:v>
                </c:pt>
                <c:pt idx="1">
                  <c:v>0.52519375553621694</c:v>
                </c:pt>
                <c:pt idx="2">
                  <c:v>0.84416356673762805</c:v>
                </c:pt>
                <c:pt idx="3">
                  <c:v>0.34546722340565167</c:v>
                </c:pt>
                <c:pt idx="4">
                  <c:v>0.79782637094949582</c:v>
                </c:pt>
                <c:pt idx="5">
                  <c:v>0.49553180021596088</c:v>
                </c:pt>
              </c:numCache>
            </c:numRef>
          </c:val>
          <c:extLst>
            <c:ext xmlns:c16="http://schemas.microsoft.com/office/drawing/2014/chart" uri="{C3380CC4-5D6E-409C-BE32-E72D297353CC}">
              <c16:uniqueId val="{00000000-A15E-4E2A-B351-FFA7F0B8A74D}"/>
            </c:ext>
          </c:extLst>
        </c:ser>
        <c:ser>
          <c:idx val="13"/>
          <c:order val="13"/>
          <c:tx>
            <c:strRef>
              <c:f>'Avg. WS revenue'!$O$92</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revenue'!$O$93:$O$98</c:f>
              <c:numCache>
                <c:formatCode>0.00</c:formatCode>
                <c:ptCount val="6"/>
                <c:pt idx="0">
                  <c:v>0.90412245682201486</c:v>
                </c:pt>
                <c:pt idx="1">
                  <c:v>0.4951396756899224</c:v>
                </c:pt>
                <c:pt idx="2">
                  <c:v>0.74407603960842283</c:v>
                </c:pt>
                <c:pt idx="3">
                  <c:v>0.37111035304195278</c:v>
                </c:pt>
                <c:pt idx="4">
                  <c:v>0.77340966748800188</c:v>
                </c:pt>
                <c:pt idx="5">
                  <c:v>0.45807004517839039</c:v>
                </c:pt>
              </c:numCache>
            </c:numRef>
          </c:val>
          <c:extLst>
            <c:ext xmlns:c16="http://schemas.microsoft.com/office/drawing/2014/chart" uri="{C3380CC4-5D6E-409C-BE32-E72D297353CC}">
              <c16:uniqueId val="{00000001-A15E-4E2A-B351-FFA7F0B8A74D}"/>
            </c:ext>
          </c:extLst>
        </c:ser>
        <c:ser>
          <c:idx val="14"/>
          <c:order val="14"/>
          <c:tx>
            <c:strRef>
              <c:f>'Avg. WS revenue'!$P$92</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revenue'!$P$93:$P$98</c:f>
              <c:numCache>
                <c:formatCode>#,##0.00</c:formatCode>
                <c:ptCount val="6"/>
                <c:pt idx="0">
                  <c:v>0.80123778539711921</c:v>
                </c:pt>
                <c:pt idx="1">
                  <c:v>0.48593638195040284</c:v>
                </c:pt>
                <c:pt idx="2">
                  <c:v>0.73500195123312639</c:v>
                </c:pt>
                <c:pt idx="3">
                  <c:v>0.513783770685313</c:v>
                </c:pt>
                <c:pt idx="4">
                  <c:v>0.99999999999999989</c:v>
                </c:pt>
                <c:pt idx="5">
                  <c:v>0.48895524503064192</c:v>
                </c:pt>
              </c:numCache>
            </c:numRef>
          </c:val>
          <c:extLst>
            <c:ext xmlns:c16="http://schemas.microsoft.com/office/drawing/2014/chart" uri="{C3380CC4-5D6E-409C-BE32-E72D297353CC}">
              <c16:uniqueId val="{00000000-E51A-4110-9D98-D361DE0F4D7A}"/>
            </c:ext>
          </c:extLst>
        </c:ser>
        <c:ser>
          <c:idx val="15"/>
          <c:order val="15"/>
          <c:tx>
            <c:strRef>
              <c:f>'Avg. WS revenue'!$Q$92</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revenue'!$Q$93:$Q$98</c:f>
              <c:numCache>
                <c:formatCode>#,##0.00</c:formatCode>
                <c:ptCount val="6"/>
                <c:pt idx="0">
                  <c:v>0.70607976356160651</c:v>
                </c:pt>
                <c:pt idx="1">
                  <c:v>0.49314318446901834</c:v>
                </c:pt>
                <c:pt idx="2">
                  <c:v>0.72094321642047021</c:v>
                </c:pt>
                <c:pt idx="3">
                  <c:v>0.53487120457958659</c:v>
                </c:pt>
                <c:pt idx="4">
                  <c:v>1.0000000000000002</c:v>
                </c:pt>
                <c:pt idx="5">
                  <c:v>0.51296116251725798</c:v>
                </c:pt>
              </c:numCache>
            </c:numRef>
          </c:val>
          <c:extLst>
            <c:ext xmlns:c16="http://schemas.microsoft.com/office/drawing/2014/chart" uri="{C3380CC4-5D6E-409C-BE32-E72D297353CC}">
              <c16:uniqueId val="{00000001-E51A-4110-9D98-D361DE0F4D7A}"/>
            </c:ext>
          </c:extLst>
        </c:ser>
        <c:dLbls>
          <c:dLblPos val="outEnd"/>
          <c:showLegendKey val="0"/>
          <c:showVal val="1"/>
          <c:showCatName val="0"/>
          <c:showSerName val="0"/>
          <c:showPercent val="0"/>
          <c:showBubbleSize val="0"/>
        </c:dLbls>
        <c:gapWidth val="219"/>
        <c:overlap val="-27"/>
        <c:axId val="587868944"/>
        <c:axId val="587869600"/>
      </c:barChart>
      <c:catAx>
        <c:axId val="587868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7869600"/>
        <c:crosses val="autoZero"/>
        <c:auto val="1"/>
        <c:lblAlgn val="ctr"/>
        <c:lblOffset val="100"/>
        <c:noMultiLvlLbl val="0"/>
      </c:catAx>
      <c:valAx>
        <c:axId val="587869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7868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38 Wholesale revenues per SMS - EEA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WS revenue'!$S$92</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4D47-442C-B3DB-75F99E55A484}"/>
                </c:ext>
              </c:extLst>
            </c:dLbl>
            <c:dLbl>
              <c:idx val="4"/>
              <c:delete val="1"/>
              <c:extLst>
                <c:ext xmlns:c15="http://schemas.microsoft.com/office/drawing/2012/chart" uri="{CE6537A1-D6FC-4f65-9D91-7224C49458BB}"/>
                <c:ext xmlns:c16="http://schemas.microsoft.com/office/drawing/2014/chart" uri="{C3380CC4-5D6E-409C-BE32-E72D297353CC}">
                  <c16:uniqueId val="{00000001-4D47-442C-B3DB-75F99E55A484}"/>
                </c:ext>
              </c:extLst>
            </c:dLbl>
            <c:dLbl>
              <c:idx val="5"/>
              <c:delete val="1"/>
              <c:extLst>
                <c:ext xmlns:c15="http://schemas.microsoft.com/office/drawing/2012/chart" uri="{CE6537A1-D6FC-4f65-9D91-7224C49458BB}"/>
                <c:ext xmlns:c16="http://schemas.microsoft.com/office/drawing/2014/chart" uri="{C3380CC4-5D6E-409C-BE32-E72D297353CC}">
                  <c16:uniqueId val="{00000002-4D47-442C-B3DB-75F99E55A484}"/>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revenue'!$S$93:$S$98</c:f>
              <c:numCache>
                <c:formatCode>#,##0.00</c:formatCode>
                <c:ptCount val="6"/>
                <c:pt idx="0">
                  <c:v>1.7500000000000002</c:v>
                </c:pt>
                <c:pt idx="1">
                  <c:v>0</c:v>
                </c:pt>
                <c:pt idx="2">
                  <c:v>2.3632594498798674</c:v>
                </c:pt>
                <c:pt idx="3">
                  <c:v>2.5177525138508137</c:v>
                </c:pt>
                <c:pt idx="4">
                  <c:v>0</c:v>
                </c:pt>
                <c:pt idx="5">
                  <c:v>0</c:v>
                </c:pt>
              </c:numCache>
            </c:numRef>
          </c:val>
          <c:extLst>
            <c:ext xmlns:c16="http://schemas.microsoft.com/office/drawing/2014/chart" uri="{C3380CC4-5D6E-409C-BE32-E72D297353CC}">
              <c16:uniqueId val="{00000003-4D47-442C-B3DB-75F99E55A484}"/>
            </c:ext>
          </c:extLst>
        </c:ser>
        <c:ser>
          <c:idx val="1"/>
          <c:order val="1"/>
          <c:tx>
            <c:strRef>
              <c:f>'Avg. WS revenue'!$T$92</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4-4D47-442C-B3DB-75F99E55A484}"/>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revenue'!$T$93:$T$98</c:f>
              <c:numCache>
                <c:formatCode>#,##0.00</c:formatCode>
                <c:ptCount val="6"/>
                <c:pt idx="0">
                  <c:v>1.48</c:v>
                </c:pt>
                <c:pt idx="1">
                  <c:v>0</c:v>
                </c:pt>
                <c:pt idx="2">
                  <c:v>2.2588130369262527</c:v>
                </c:pt>
                <c:pt idx="3">
                  <c:v>1.9305142741353249</c:v>
                </c:pt>
                <c:pt idx="4">
                  <c:v>2.7448652679801229</c:v>
                </c:pt>
                <c:pt idx="5">
                  <c:v>1.6486254269693226</c:v>
                </c:pt>
              </c:numCache>
            </c:numRef>
          </c:val>
          <c:extLst>
            <c:ext xmlns:c16="http://schemas.microsoft.com/office/drawing/2014/chart" uri="{C3380CC4-5D6E-409C-BE32-E72D297353CC}">
              <c16:uniqueId val="{00000005-4D47-442C-B3DB-75F99E55A484}"/>
            </c:ext>
          </c:extLst>
        </c:ser>
        <c:ser>
          <c:idx val="2"/>
          <c:order val="2"/>
          <c:tx>
            <c:strRef>
              <c:f>'Avg. WS revenue'!$U$92</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revenue'!$U$93:$U$98</c:f>
              <c:numCache>
                <c:formatCode>#,##0.00</c:formatCode>
                <c:ptCount val="6"/>
                <c:pt idx="0">
                  <c:v>1.5958491237859842</c:v>
                </c:pt>
                <c:pt idx="1">
                  <c:v>2.3964702232820856</c:v>
                </c:pt>
                <c:pt idx="2">
                  <c:v>2.5438070801885542</c:v>
                </c:pt>
                <c:pt idx="3">
                  <c:v>2.1175726151092991</c:v>
                </c:pt>
                <c:pt idx="4">
                  <c:v>2.7800580792226248</c:v>
                </c:pt>
                <c:pt idx="5">
                  <c:v>1.5718442481198451</c:v>
                </c:pt>
              </c:numCache>
            </c:numRef>
          </c:val>
          <c:extLst>
            <c:ext xmlns:c16="http://schemas.microsoft.com/office/drawing/2014/chart" uri="{C3380CC4-5D6E-409C-BE32-E72D297353CC}">
              <c16:uniqueId val="{00000006-4D47-442C-B3DB-75F99E55A484}"/>
            </c:ext>
          </c:extLst>
        </c:ser>
        <c:ser>
          <c:idx val="3"/>
          <c:order val="3"/>
          <c:tx>
            <c:strRef>
              <c:f>'Avg. WS revenue'!$V$92</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revenue'!$V$93:$V$98</c:f>
              <c:numCache>
                <c:formatCode>#,##0.00</c:formatCode>
                <c:ptCount val="6"/>
                <c:pt idx="0">
                  <c:v>1.7237880270478789</c:v>
                </c:pt>
                <c:pt idx="1">
                  <c:v>2.3269679594738641</c:v>
                </c:pt>
                <c:pt idx="2">
                  <c:v>3.4075862134075554</c:v>
                </c:pt>
                <c:pt idx="3">
                  <c:v>1.4977712709739763</c:v>
                </c:pt>
                <c:pt idx="4">
                  <c:v>3.1687926907327038</c:v>
                </c:pt>
                <c:pt idx="5">
                  <c:v>1.7811818732557987</c:v>
                </c:pt>
              </c:numCache>
            </c:numRef>
          </c:val>
          <c:extLst>
            <c:ext xmlns:c16="http://schemas.microsoft.com/office/drawing/2014/chart" uri="{C3380CC4-5D6E-409C-BE32-E72D297353CC}">
              <c16:uniqueId val="{00000007-4D47-442C-B3DB-75F99E55A484}"/>
            </c:ext>
          </c:extLst>
        </c:ser>
        <c:ser>
          <c:idx val="4"/>
          <c:order val="4"/>
          <c:tx>
            <c:strRef>
              <c:f>'Avg. WS revenue'!$W$92</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revenue'!$W$93:$W$98</c:f>
              <c:numCache>
                <c:formatCode>0.00</c:formatCode>
                <c:ptCount val="6"/>
                <c:pt idx="0">
                  <c:v>1.7567636036955265</c:v>
                </c:pt>
                <c:pt idx="1">
                  <c:v>1.8426134101472531</c:v>
                </c:pt>
                <c:pt idx="2">
                  <c:v>2.7737463412256624</c:v>
                </c:pt>
                <c:pt idx="3">
                  <c:v>1.6560479184983452</c:v>
                </c:pt>
                <c:pt idx="4">
                  <c:v>2.8286604815863035</c:v>
                </c:pt>
                <c:pt idx="5">
                  <c:v>1.5416385320568851</c:v>
                </c:pt>
              </c:numCache>
            </c:numRef>
          </c:val>
          <c:extLst>
            <c:ext xmlns:c16="http://schemas.microsoft.com/office/drawing/2014/chart" uri="{C3380CC4-5D6E-409C-BE32-E72D297353CC}">
              <c16:uniqueId val="{00000008-4D47-442C-B3DB-75F99E55A484}"/>
            </c:ext>
          </c:extLst>
        </c:ser>
        <c:ser>
          <c:idx val="5"/>
          <c:order val="5"/>
          <c:tx>
            <c:strRef>
              <c:f>'Avg. WS revenue'!$X$92</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revenue'!$X$93:$X$98</c:f>
              <c:numCache>
                <c:formatCode>#,##0.00</c:formatCode>
                <c:ptCount val="6"/>
                <c:pt idx="0">
                  <c:v>1.7824715617675215</c:v>
                </c:pt>
                <c:pt idx="1">
                  <c:v>1.6339188311290342</c:v>
                </c:pt>
                <c:pt idx="2">
                  <c:v>1.9340673879860246</c:v>
                </c:pt>
                <c:pt idx="3">
                  <c:v>1.2981345868909362</c:v>
                </c:pt>
                <c:pt idx="4">
                  <c:v>2.2084164850029833</c:v>
                </c:pt>
                <c:pt idx="5">
                  <c:v>1.3423466924191212</c:v>
                </c:pt>
              </c:numCache>
            </c:numRef>
          </c:val>
          <c:extLst>
            <c:ext xmlns:c16="http://schemas.microsoft.com/office/drawing/2014/chart" uri="{C3380CC4-5D6E-409C-BE32-E72D297353CC}">
              <c16:uniqueId val="{00000009-4D47-442C-B3DB-75F99E55A484}"/>
            </c:ext>
          </c:extLst>
        </c:ser>
        <c:ser>
          <c:idx val="6"/>
          <c:order val="6"/>
          <c:tx>
            <c:strRef>
              <c:f>'Avg. WS revenue'!$Y$92</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revenue'!$Y$93:$Y$98</c:f>
              <c:numCache>
                <c:formatCode>#,##0.00</c:formatCode>
                <c:ptCount val="6"/>
                <c:pt idx="0">
                  <c:v>2.301072616481771</c:v>
                </c:pt>
                <c:pt idx="1">
                  <c:v>1.3237968146205958</c:v>
                </c:pt>
                <c:pt idx="2">
                  <c:v>2.1007912596722318</c:v>
                </c:pt>
                <c:pt idx="3">
                  <c:v>1.9790520374143206</c:v>
                </c:pt>
                <c:pt idx="4">
                  <c:v>2.4383523901363824</c:v>
                </c:pt>
                <c:pt idx="5">
                  <c:v>1.9509006839261938</c:v>
                </c:pt>
              </c:numCache>
            </c:numRef>
          </c:val>
          <c:extLst>
            <c:ext xmlns:c16="http://schemas.microsoft.com/office/drawing/2014/chart" uri="{C3380CC4-5D6E-409C-BE32-E72D297353CC}">
              <c16:uniqueId val="{00000000-FCEE-4478-81ED-03F4E6EA3483}"/>
            </c:ext>
          </c:extLst>
        </c:ser>
        <c:ser>
          <c:idx val="7"/>
          <c:order val="7"/>
          <c:tx>
            <c:strRef>
              <c:f>'Avg. WS revenue'!$Z$92</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revenue'!$Z$93:$Z$98</c:f>
              <c:numCache>
                <c:formatCode>#,##0.00</c:formatCode>
                <c:ptCount val="6"/>
                <c:pt idx="0">
                  <c:v>1.6666077503971704</c:v>
                </c:pt>
                <c:pt idx="1">
                  <c:v>1.2036255359496966</c:v>
                </c:pt>
                <c:pt idx="2">
                  <c:v>1.9541683888601213</c:v>
                </c:pt>
                <c:pt idx="3">
                  <c:v>2.0468326176374498</c:v>
                </c:pt>
                <c:pt idx="4">
                  <c:v>1.9348471227056616</c:v>
                </c:pt>
                <c:pt idx="5">
                  <c:v>1.9757645521272484</c:v>
                </c:pt>
              </c:numCache>
            </c:numRef>
          </c:val>
          <c:extLst>
            <c:ext xmlns:c16="http://schemas.microsoft.com/office/drawing/2014/chart" uri="{C3380CC4-5D6E-409C-BE32-E72D297353CC}">
              <c16:uniqueId val="{00000001-FCEE-4478-81ED-03F4E6EA3483}"/>
            </c:ext>
          </c:extLst>
        </c:ser>
        <c:ser>
          <c:idx val="8"/>
          <c:order val="8"/>
          <c:tx>
            <c:strRef>
              <c:f>'Avg. WS revenue'!$AA$92</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revenue'!$AA$93:$AA$98</c:f>
              <c:numCache>
                <c:formatCode>#,##0.00</c:formatCode>
                <c:ptCount val="6"/>
                <c:pt idx="0">
                  <c:v>1.8286887128904403</c:v>
                </c:pt>
                <c:pt idx="1">
                  <c:v>1.2271065734764508</c:v>
                </c:pt>
                <c:pt idx="2">
                  <c:v>1.8547835152363321</c:v>
                </c:pt>
                <c:pt idx="3">
                  <c:v>2.3260239714809496</c:v>
                </c:pt>
                <c:pt idx="4">
                  <c:v>1.6531027298844549</c:v>
                </c:pt>
                <c:pt idx="5">
                  <c:v>1.7672053749773013</c:v>
                </c:pt>
              </c:numCache>
            </c:numRef>
          </c:val>
          <c:extLst>
            <c:ext xmlns:c16="http://schemas.microsoft.com/office/drawing/2014/chart" uri="{C3380CC4-5D6E-409C-BE32-E72D297353CC}">
              <c16:uniqueId val="{00000000-4B4B-4C00-930F-AD07206DEEA4}"/>
            </c:ext>
          </c:extLst>
        </c:ser>
        <c:ser>
          <c:idx val="9"/>
          <c:order val="9"/>
          <c:tx>
            <c:strRef>
              <c:f>'Avg. WS revenue'!$AB$92</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revenue'!$AB$93:$AB$98</c:f>
              <c:numCache>
                <c:formatCode>#,##0.00</c:formatCode>
                <c:ptCount val="6"/>
                <c:pt idx="0">
                  <c:v>1.5774093835734058</c:v>
                </c:pt>
                <c:pt idx="1">
                  <c:v>1.2543991648213622</c:v>
                </c:pt>
                <c:pt idx="2">
                  <c:v>2.1646969691371627</c:v>
                </c:pt>
                <c:pt idx="3">
                  <c:v>2.0246767255365428</c:v>
                </c:pt>
                <c:pt idx="4">
                  <c:v>1.5493926654103884</c:v>
                </c:pt>
                <c:pt idx="5">
                  <c:v>1.6481692916665065</c:v>
                </c:pt>
              </c:numCache>
            </c:numRef>
          </c:val>
          <c:extLst>
            <c:ext xmlns:c16="http://schemas.microsoft.com/office/drawing/2014/chart" uri="{C3380CC4-5D6E-409C-BE32-E72D297353CC}">
              <c16:uniqueId val="{00000001-4B4B-4C00-930F-AD07206DEEA4}"/>
            </c:ext>
          </c:extLst>
        </c:ser>
        <c:ser>
          <c:idx val="10"/>
          <c:order val="10"/>
          <c:tx>
            <c:strRef>
              <c:f>'Avg. WS revenue'!$AC$92</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revenue'!$AC$93:$AC$98</c:f>
              <c:numCache>
                <c:formatCode>#,##0.00</c:formatCode>
                <c:ptCount val="6"/>
                <c:pt idx="0">
                  <c:v>1.8048022812413955</c:v>
                </c:pt>
                <c:pt idx="1">
                  <c:v>1.2623713874809139</c:v>
                </c:pt>
                <c:pt idx="2">
                  <c:v>1.8549947525032793</c:v>
                </c:pt>
                <c:pt idx="3">
                  <c:v>1.303168995854399</c:v>
                </c:pt>
                <c:pt idx="4">
                  <c:v>1.6712743078617598</c:v>
                </c:pt>
                <c:pt idx="5">
                  <c:v>1.4872993034747064</c:v>
                </c:pt>
              </c:numCache>
            </c:numRef>
          </c:val>
          <c:extLst>
            <c:ext xmlns:c16="http://schemas.microsoft.com/office/drawing/2014/chart" uri="{C3380CC4-5D6E-409C-BE32-E72D297353CC}">
              <c16:uniqueId val="{00000000-720E-4EBF-BCE9-56590D8A3E75}"/>
            </c:ext>
          </c:extLst>
        </c:ser>
        <c:ser>
          <c:idx val="11"/>
          <c:order val="11"/>
          <c:tx>
            <c:strRef>
              <c:f>'Avg. WS revenue'!$AD$92</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revenue'!$AD$93:$AD$98</c:f>
              <c:numCache>
                <c:formatCode>#,##0.00</c:formatCode>
                <c:ptCount val="6"/>
                <c:pt idx="0">
                  <c:v>1.7444495908162037</c:v>
                </c:pt>
                <c:pt idx="1">
                  <c:v>1.5610925585094557</c:v>
                </c:pt>
                <c:pt idx="2">
                  <c:v>1.8353557949288577</c:v>
                </c:pt>
                <c:pt idx="3">
                  <c:v>1.2734010483795304</c:v>
                </c:pt>
                <c:pt idx="4">
                  <c:v>1.6844324805647868</c:v>
                </c:pt>
                <c:pt idx="5">
                  <c:v>1.4721787506514321</c:v>
                </c:pt>
              </c:numCache>
            </c:numRef>
          </c:val>
          <c:extLst>
            <c:ext xmlns:c16="http://schemas.microsoft.com/office/drawing/2014/chart" uri="{C3380CC4-5D6E-409C-BE32-E72D297353CC}">
              <c16:uniqueId val="{00000001-720E-4EBF-BCE9-56590D8A3E75}"/>
            </c:ext>
          </c:extLst>
        </c:ser>
        <c:ser>
          <c:idx val="12"/>
          <c:order val="12"/>
          <c:tx>
            <c:strRef>
              <c:f>'Avg. WS revenue'!$AE$92</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revenue'!$AE$93:$AE$98</c:f>
              <c:numCache>
                <c:formatCode>#,##0.00</c:formatCode>
                <c:ptCount val="6"/>
                <c:pt idx="0">
                  <c:v>1.7636958012725843</c:v>
                </c:pt>
                <c:pt idx="1">
                  <c:v>1.4176298072996605</c:v>
                </c:pt>
                <c:pt idx="2">
                  <c:v>1.7159068971380094</c:v>
                </c:pt>
                <c:pt idx="3">
                  <c:v>1.1389105378623203</c:v>
                </c:pt>
                <c:pt idx="4">
                  <c:v>1.3939521159163442</c:v>
                </c:pt>
                <c:pt idx="5">
                  <c:v>1.389996147540828</c:v>
                </c:pt>
              </c:numCache>
            </c:numRef>
          </c:val>
          <c:extLst>
            <c:ext xmlns:c16="http://schemas.microsoft.com/office/drawing/2014/chart" uri="{C3380CC4-5D6E-409C-BE32-E72D297353CC}">
              <c16:uniqueId val="{00000000-4BC6-4287-8CB6-03B101FFA91A}"/>
            </c:ext>
          </c:extLst>
        </c:ser>
        <c:ser>
          <c:idx val="13"/>
          <c:order val="13"/>
          <c:tx>
            <c:strRef>
              <c:f>'Avg. WS revenue'!$AF$92</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revenue'!$AF$93:$AF$98</c:f>
              <c:numCache>
                <c:formatCode>#,##0.00</c:formatCode>
                <c:ptCount val="6"/>
                <c:pt idx="0">
                  <c:v>1.8915002017002585</c:v>
                </c:pt>
                <c:pt idx="1">
                  <c:v>1.179954999329166</c:v>
                </c:pt>
                <c:pt idx="2">
                  <c:v>1.7459219829007249</c:v>
                </c:pt>
                <c:pt idx="3">
                  <c:v>1.0428628251799474</c:v>
                </c:pt>
                <c:pt idx="4">
                  <c:v>1.188739839651159</c:v>
                </c:pt>
                <c:pt idx="5">
                  <c:v>1.0458935746467852</c:v>
                </c:pt>
              </c:numCache>
            </c:numRef>
          </c:val>
          <c:extLst>
            <c:ext xmlns:c16="http://schemas.microsoft.com/office/drawing/2014/chart" uri="{C3380CC4-5D6E-409C-BE32-E72D297353CC}">
              <c16:uniqueId val="{00000001-4BC6-4287-8CB6-03B101FFA91A}"/>
            </c:ext>
          </c:extLst>
        </c:ser>
        <c:ser>
          <c:idx val="14"/>
          <c:order val="14"/>
          <c:tx>
            <c:strRef>
              <c:f>'Avg. WS revenue'!$AG$92</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revenue'!$AG$93:$AG$98</c:f>
              <c:numCache>
                <c:formatCode>#,##0.00</c:formatCode>
                <c:ptCount val="6"/>
                <c:pt idx="0">
                  <c:v>1.705375966364455</c:v>
                </c:pt>
                <c:pt idx="1">
                  <c:v>1.2710027422539294</c:v>
                </c:pt>
                <c:pt idx="2">
                  <c:v>1.747629684380795</c:v>
                </c:pt>
                <c:pt idx="3">
                  <c:v>1.0628982305808745</c:v>
                </c:pt>
                <c:pt idx="4">
                  <c:v>1.3923174253257093</c:v>
                </c:pt>
                <c:pt idx="5">
                  <c:v>1.1583683983206492</c:v>
                </c:pt>
              </c:numCache>
            </c:numRef>
          </c:val>
          <c:extLst>
            <c:ext xmlns:c16="http://schemas.microsoft.com/office/drawing/2014/chart" uri="{C3380CC4-5D6E-409C-BE32-E72D297353CC}">
              <c16:uniqueId val="{00000000-E762-45A0-A64A-1C7446A8CE43}"/>
            </c:ext>
          </c:extLst>
        </c:ser>
        <c:ser>
          <c:idx val="15"/>
          <c:order val="15"/>
          <c:tx>
            <c:strRef>
              <c:f>'Avg. WS revenue'!$AH$92</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revenue'!$AH$93:$AH$98</c:f>
              <c:numCache>
                <c:formatCode>#,##0.00</c:formatCode>
                <c:ptCount val="6"/>
                <c:pt idx="0">
                  <c:v>1.7971710305174293</c:v>
                </c:pt>
                <c:pt idx="1">
                  <c:v>1.336462186818792</c:v>
                </c:pt>
                <c:pt idx="2">
                  <c:v>1.9336834300280425</c:v>
                </c:pt>
                <c:pt idx="3">
                  <c:v>1.0584841061834636</c:v>
                </c:pt>
                <c:pt idx="4">
                  <c:v>1.3390888100360057</c:v>
                </c:pt>
                <c:pt idx="5">
                  <c:v>1.1166104327186166</c:v>
                </c:pt>
              </c:numCache>
            </c:numRef>
          </c:val>
          <c:extLst>
            <c:ext xmlns:c16="http://schemas.microsoft.com/office/drawing/2014/chart" uri="{C3380CC4-5D6E-409C-BE32-E72D297353CC}">
              <c16:uniqueId val="{00000001-E762-45A0-A64A-1C7446A8CE43}"/>
            </c:ext>
          </c:extLst>
        </c:ser>
        <c:dLbls>
          <c:dLblPos val="outEnd"/>
          <c:showLegendKey val="0"/>
          <c:showVal val="1"/>
          <c:showCatName val="0"/>
          <c:showSerName val="0"/>
          <c:showPercent val="0"/>
          <c:showBubbleSize val="0"/>
        </c:dLbls>
        <c:gapWidth val="219"/>
        <c:overlap val="-27"/>
        <c:axId val="666301672"/>
        <c:axId val="666326272"/>
      </c:barChart>
      <c:catAx>
        <c:axId val="666301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6326272"/>
        <c:crosses val="autoZero"/>
        <c:auto val="1"/>
        <c:lblAlgn val="ctr"/>
        <c:lblOffset val="100"/>
        <c:noMultiLvlLbl val="0"/>
      </c:catAx>
      <c:valAx>
        <c:axId val="6663262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6301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39 Wholesale revenues per SMS - RoW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WS revenue'!$AJ$92</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0FD7-4A9E-A17E-DAC8A65BE863}"/>
                </c:ext>
              </c:extLst>
            </c:dLbl>
            <c:dLbl>
              <c:idx val="4"/>
              <c:delete val="1"/>
              <c:extLst>
                <c:ext xmlns:c15="http://schemas.microsoft.com/office/drawing/2012/chart" uri="{CE6537A1-D6FC-4f65-9D91-7224C49458BB}"/>
                <c:ext xmlns:c16="http://schemas.microsoft.com/office/drawing/2014/chart" uri="{C3380CC4-5D6E-409C-BE32-E72D297353CC}">
                  <c16:uniqueId val="{00000001-0FD7-4A9E-A17E-DAC8A65BE863}"/>
                </c:ext>
              </c:extLst>
            </c:dLbl>
            <c:dLbl>
              <c:idx val="5"/>
              <c:delete val="1"/>
              <c:extLst>
                <c:ext xmlns:c15="http://schemas.microsoft.com/office/drawing/2012/chart" uri="{CE6537A1-D6FC-4f65-9D91-7224C49458BB}"/>
                <c:ext xmlns:c16="http://schemas.microsoft.com/office/drawing/2014/chart" uri="{C3380CC4-5D6E-409C-BE32-E72D297353CC}">
                  <c16:uniqueId val="{00000002-0FD7-4A9E-A17E-DAC8A65BE863}"/>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revenue'!$AJ$93:$AJ$98</c:f>
              <c:numCache>
                <c:formatCode>0.00</c:formatCode>
                <c:ptCount val="6"/>
                <c:pt idx="0">
                  <c:v>2.69</c:v>
                </c:pt>
                <c:pt idx="1">
                  <c:v>0</c:v>
                </c:pt>
                <c:pt idx="2">
                  <c:v>4.0657106538729266</c:v>
                </c:pt>
                <c:pt idx="3">
                  <c:v>2.1667515687481052</c:v>
                </c:pt>
                <c:pt idx="4">
                  <c:v>0</c:v>
                </c:pt>
                <c:pt idx="5">
                  <c:v>0</c:v>
                </c:pt>
              </c:numCache>
            </c:numRef>
          </c:val>
          <c:extLst>
            <c:ext xmlns:c16="http://schemas.microsoft.com/office/drawing/2014/chart" uri="{C3380CC4-5D6E-409C-BE32-E72D297353CC}">
              <c16:uniqueId val="{00000003-0FD7-4A9E-A17E-DAC8A65BE863}"/>
            </c:ext>
          </c:extLst>
        </c:ser>
        <c:ser>
          <c:idx val="1"/>
          <c:order val="1"/>
          <c:tx>
            <c:strRef>
              <c:f>'Avg. WS revenue'!$AK$92</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4-0FD7-4A9E-A17E-DAC8A65BE863}"/>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revenue'!$AK$93:$AK$98</c:f>
              <c:numCache>
                <c:formatCode>0.00</c:formatCode>
                <c:ptCount val="6"/>
                <c:pt idx="0">
                  <c:v>1.68</c:v>
                </c:pt>
                <c:pt idx="1">
                  <c:v>0</c:v>
                </c:pt>
                <c:pt idx="2">
                  <c:v>2.5056148270600467</c:v>
                </c:pt>
                <c:pt idx="3">
                  <c:v>1.4782019583203838</c:v>
                </c:pt>
                <c:pt idx="4">
                  <c:v>2.6688215984457693</c:v>
                </c:pt>
                <c:pt idx="5">
                  <c:v>2.0786682883026248</c:v>
                </c:pt>
              </c:numCache>
            </c:numRef>
          </c:val>
          <c:extLst>
            <c:ext xmlns:c16="http://schemas.microsoft.com/office/drawing/2014/chart" uri="{C3380CC4-5D6E-409C-BE32-E72D297353CC}">
              <c16:uniqueId val="{00000005-0FD7-4A9E-A17E-DAC8A65BE863}"/>
            </c:ext>
          </c:extLst>
        </c:ser>
        <c:ser>
          <c:idx val="2"/>
          <c:order val="2"/>
          <c:tx>
            <c:strRef>
              <c:f>'Avg. WS revenue'!$AL$92</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revenue'!$AL$93:$AL$98</c:f>
              <c:numCache>
                <c:formatCode>#,##0.00</c:formatCode>
                <c:ptCount val="6"/>
                <c:pt idx="0">
                  <c:v>1.2368619455051264</c:v>
                </c:pt>
                <c:pt idx="1">
                  <c:v>2.3026858419687177</c:v>
                </c:pt>
                <c:pt idx="2">
                  <c:v>3.6798571195314413</c:v>
                </c:pt>
                <c:pt idx="3">
                  <c:v>1.3480635331193753</c:v>
                </c:pt>
                <c:pt idx="4">
                  <c:v>1.3160087389024642</c:v>
                </c:pt>
                <c:pt idx="5">
                  <c:v>1.6895564927629936</c:v>
                </c:pt>
              </c:numCache>
            </c:numRef>
          </c:val>
          <c:extLst>
            <c:ext xmlns:c16="http://schemas.microsoft.com/office/drawing/2014/chart" uri="{C3380CC4-5D6E-409C-BE32-E72D297353CC}">
              <c16:uniqueId val="{00000006-0FD7-4A9E-A17E-DAC8A65BE863}"/>
            </c:ext>
          </c:extLst>
        </c:ser>
        <c:ser>
          <c:idx val="3"/>
          <c:order val="3"/>
          <c:tx>
            <c:strRef>
              <c:f>'Avg. WS revenue'!$AM$92</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revenue'!$AM$93:$AM$98</c:f>
              <c:numCache>
                <c:formatCode>#,##0.00</c:formatCode>
                <c:ptCount val="6"/>
                <c:pt idx="0">
                  <c:v>1.011012363038271</c:v>
                </c:pt>
                <c:pt idx="1">
                  <c:v>1.7639403781590717</c:v>
                </c:pt>
                <c:pt idx="2">
                  <c:v>3.3339702139247249</c:v>
                </c:pt>
                <c:pt idx="3">
                  <c:v>1.2588724007346783</c:v>
                </c:pt>
                <c:pt idx="4">
                  <c:v>1.528307601529131</c:v>
                </c:pt>
                <c:pt idx="5">
                  <c:v>1.7896076329590787</c:v>
                </c:pt>
              </c:numCache>
            </c:numRef>
          </c:val>
          <c:extLst>
            <c:ext xmlns:c16="http://schemas.microsoft.com/office/drawing/2014/chart" uri="{C3380CC4-5D6E-409C-BE32-E72D297353CC}">
              <c16:uniqueId val="{00000007-0FD7-4A9E-A17E-DAC8A65BE863}"/>
            </c:ext>
          </c:extLst>
        </c:ser>
        <c:ser>
          <c:idx val="4"/>
          <c:order val="4"/>
          <c:tx>
            <c:strRef>
              <c:f>'Avg. WS revenue'!$AN$92</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revenue'!$AN$93:$AN$98</c:f>
              <c:numCache>
                <c:formatCode>0.00</c:formatCode>
                <c:ptCount val="6"/>
                <c:pt idx="0">
                  <c:v>1.117582268710493</c:v>
                </c:pt>
                <c:pt idx="1">
                  <c:v>1.902592807864345</c:v>
                </c:pt>
                <c:pt idx="2">
                  <c:v>2.829471744306526</c:v>
                </c:pt>
                <c:pt idx="3">
                  <c:v>1.3828442401917576</c:v>
                </c:pt>
                <c:pt idx="4">
                  <c:v>2.1773724103699936</c:v>
                </c:pt>
                <c:pt idx="5">
                  <c:v>2.0830577170553357</c:v>
                </c:pt>
              </c:numCache>
            </c:numRef>
          </c:val>
          <c:extLst>
            <c:ext xmlns:c16="http://schemas.microsoft.com/office/drawing/2014/chart" uri="{C3380CC4-5D6E-409C-BE32-E72D297353CC}">
              <c16:uniqueId val="{00000008-0FD7-4A9E-A17E-DAC8A65BE863}"/>
            </c:ext>
          </c:extLst>
        </c:ser>
        <c:ser>
          <c:idx val="5"/>
          <c:order val="5"/>
          <c:tx>
            <c:strRef>
              <c:f>'Avg. WS revenue'!$AO$92</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revenue'!$AO$93:$AO$98</c:f>
              <c:numCache>
                <c:formatCode>#,##0.00</c:formatCode>
                <c:ptCount val="6"/>
                <c:pt idx="0">
                  <c:v>1.4320723458631719</c:v>
                </c:pt>
                <c:pt idx="1">
                  <c:v>1.495703561529671</c:v>
                </c:pt>
                <c:pt idx="2">
                  <c:v>4.2812087340576221</c:v>
                </c:pt>
                <c:pt idx="3">
                  <c:v>0.83592592872845772</c:v>
                </c:pt>
                <c:pt idx="4">
                  <c:v>1.9193025829177326</c:v>
                </c:pt>
                <c:pt idx="5">
                  <c:v>1.7884832252607836</c:v>
                </c:pt>
              </c:numCache>
            </c:numRef>
          </c:val>
          <c:extLst>
            <c:ext xmlns:c16="http://schemas.microsoft.com/office/drawing/2014/chart" uri="{C3380CC4-5D6E-409C-BE32-E72D297353CC}">
              <c16:uniqueId val="{00000009-0FD7-4A9E-A17E-DAC8A65BE863}"/>
            </c:ext>
          </c:extLst>
        </c:ser>
        <c:ser>
          <c:idx val="6"/>
          <c:order val="6"/>
          <c:tx>
            <c:strRef>
              <c:f>'Avg. WS revenue'!$AP$92</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revenue'!$AP$93:$AP$98</c:f>
              <c:numCache>
                <c:formatCode>0.00</c:formatCode>
                <c:ptCount val="6"/>
                <c:pt idx="0">
                  <c:v>1.8608731091811133</c:v>
                </c:pt>
                <c:pt idx="1">
                  <c:v>1.1713630406290956</c:v>
                </c:pt>
                <c:pt idx="2">
                  <c:v>3.4372306010915552</c:v>
                </c:pt>
                <c:pt idx="3">
                  <c:v>1.3706961053872402</c:v>
                </c:pt>
                <c:pt idx="4">
                  <c:v>3.2327193142440271</c:v>
                </c:pt>
                <c:pt idx="5">
                  <c:v>2.8153427953669707</c:v>
                </c:pt>
              </c:numCache>
            </c:numRef>
          </c:val>
          <c:extLst>
            <c:ext xmlns:c16="http://schemas.microsoft.com/office/drawing/2014/chart" uri="{C3380CC4-5D6E-409C-BE32-E72D297353CC}">
              <c16:uniqueId val="{00000000-7122-4990-A8FA-FAA83D1C07BB}"/>
            </c:ext>
          </c:extLst>
        </c:ser>
        <c:ser>
          <c:idx val="7"/>
          <c:order val="7"/>
          <c:tx>
            <c:strRef>
              <c:f>'Avg. WS revenue'!$AQ$92</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revenue'!$AQ$93:$AQ$98</c:f>
              <c:numCache>
                <c:formatCode>0.00</c:formatCode>
                <c:ptCount val="6"/>
                <c:pt idx="0">
                  <c:v>1.4841607166328099</c:v>
                </c:pt>
                <c:pt idx="1">
                  <c:v>1.2576840495308685</c:v>
                </c:pt>
                <c:pt idx="2">
                  <c:v>2.6896038853850155</c:v>
                </c:pt>
                <c:pt idx="3">
                  <c:v>2.1044346519215358</c:v>
                </c:pt>
                <c:pt idx="4">
                  <c:v>1.7158624647587519</c:v>
                </c:pt>
                <c:pt idx="5">
                  <c:v>3.3809701786135808</c:v>
                </c:pt>
              </c:numCache>
            </c:numRef>
          </c:val>
          <c:extLst>
            <c:ext xmlns:c16="http://schemas.microsoft.com/office/drawing/2014/chart" uri="{C3380CC4-5D6E-409C-BE32-E72D297353CC}">
              <c16:uniqueId val="{00000001-7122-4990-A8FA-FAA83D1C07BB}"/>
            </c:ext>
          </c:extLst>
        </c:ser>
        <c:ser>
          <c:idx val="8"/>
          <c:order val="8"/>
          <c:tx>
            <c:strRef>
              <c:f>'Avg. WS revenue'!$AR$92</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revenue'!$AR$93:$AR$98</c:f>
              <c:numCache>
                <c:formatCode>0.00</c:formatCode>
                <c:ptCount val="6"/>
                <c:pt idx="0">
                  <c:v>1.0732903294933622</c:v>
                </c:pt>
                <c:pt idx="1">
                  <c:v>1.4417914709003905</c:v>
                </c:pt>
                <c:pt idx="2">
                  <c:v>2.6233611244872215</c:v>
                </c:pt>
                <c:pt idx="3">
                  <c:v>1.2226501004960157</c:v>
                </c:pt>
                <c:pt idx="4">
                  <c:v>1.9046254808961252</c:v>
                </c:pt>
                <c:pt idx="5">
                  <c:v>2.728554718672453</c:v>
                </c:pt>
              </c:numCache>
            </c:numRef>
          </c:val>
          <c:extLst>
            <c:ext xmlns:c16="http://schemas.microsoft.com/office/drawing/2014/chart" uri="{C3380CC4-5D6E-409C-BE32-E72D297353CC}">
              <c16:uniqueId val="{00000000-B8C5-4023-90DE-C3F5040F3F8D}"/>
            </c:ext>
          </c:extLst>
        </c:ser>
        <c:ser>
          <c:idx val="9"/>
          <c:order val="9"/>
          <c:tx>
            <c:strRef>
              <c:f>'Avg. WS revenue'!$AS$92</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revenue'!$AS$93:$AS$98</c:f>
              <c:numCache>
                <c:formatCode>0.00</c:formatCode>
                <c:ptCount val="6"/>
                <c:pt idx="0">
                  <c:v>1.1028206971283649</c:v>
                </c:pt>
                <c:pt idx="1">
                  <c:v>2.3182245339510894</c:v>
                </c:pt>
                <c:pt idx="2">
                  <c:v>3.0646751996433963</c:v>
                </c:pt>
                <c:pt idx="3">
                  <c:v>0.87863030150719756</c:v>
                </c:pt>
                <c:pt idx="4">
                  <c:v>3.4580347715703397</c:v>
                </c:pt>
                <c:pt idx="5">
                  <c:v>3.0372624447378995</c:v>
                </c:pt>
              </c:numCache>
            </c:numRef>
          </c:val>
          <c:extLst>
            <c:ext xmlns:c16="http://schemas.microsoft.com/office/drawing/2014/chart" uri="{C3380CC4-5D6E-409C-BE32-E72D297353CC}">
              <c16:uniqueId val="{00000001-B8C5-4023-90DE-C3F5040F3F8D}"/>
            </c:ext>
          </c:extLst>
        </c:ser>
        <c:ser>
          <c:idx val="10"/>
          <c:order val="10"/>
          <c:tx>
            <c:strRef>
              <c:f>'Avg. WS revenue'!$AT$92</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revenue'!$AT$93:$AT$98</c:f>
              <c:numCache>
                <c:formatCode>0.00</c:formatCode>
                <c:ptCount val="6"/>
                <c:pt idx="0">
                  <c:v>0.98439865682740357</c:v>
                </c:pt>
                <c:pt idx="1">
                  <c:v>1.3499207567728195</c:v>
                </c:pt>
                <c:pt idx="2">
                  <c:v>2.0162023293167461</c:v>
                </c:pt>
                <c:pt idx="3">
                  <c:v>0.29540540379780095</c:v>
                </c:pt>
                <c:pt idx="4">
                  <c:v>0.60567263505531077</c:v>
                </c:pt>
                <c:pt idx="5">
                  <c:v>0.17286371235478265</c:v>
                </c:pt>
              </c:numCache>
            </c:numRef>
          </c:val>
          <c:extLst>
            <c:ext xmlns:c16="http://schemas.microsoft.com/office/drawing/2014/chart" uri="{C3380CC4-5D6E-409C-BE32-E72D297353CC}">
              <c16:uniqueId val="{00000000-8078-49E0-B86C-1E7B9EE6E19C}"/>
            </c:ext>
          </c:extLst>
        </c:ser>
        <c:ser>
          <c:idx val="11"/>
          <c:order val="11"/>
          <c:tx>
            <c:strRef>
              <c:f>'Avg. WS revenue'!$AU$92</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revenue'!$AU$93:$AU$98</c:f>
              <c:numCache>
                <c:formatCode>0.00</c:formatCode>
                <c:ptCount val="6"/>
                <c:pt idx="0">
                  <c:v>1.0115534318091339</c:v>
                </c:pt>
                <c:pt idx="1">
                  <c:v>1.1291941409020301</c:v>
                </c:pt>
                <c:pt idx="2">
                  <c:v>1.6779303556154028</c:v>
                </c:pt>
                <c:pt idx="3">
                  <c:v>0.71027865329042295</c:v>
                </c:pt>
                <c:pt idx="4">
                  <c:v>1.0783550330975467</c:v>
                </c:pt>
                <c:pt idx="5">
                  <c:v>0.27264535935056167</c:v>
                </c:pt>
              </c:numCache>
            </c:numRef>
          </c:val>
          <c:extLst>
            <c:ext xmlns:c16="http://schemas.microsoft.com/office/drawing/2014/chart" uri="{C3380CC4-5D6E-409C-BE32-E72D297353CC}">
              <c16:uniqueId val="{00000001-8078-49E0-B86C-1E7B9EE6E19C}"/>
            </c:ext>
          </c:extLst>
        </c:ser>
        <c:ser>
          <c:idx val="12"/>
          <c:order val="12"/>
          <c:tx>
            <c:strRef>
              <c:f>'Avg. WS revenue'!$AV$92</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revenue'!$AV$93:$AV$98</c:f>
              <c:numCache>
                <c:formatCode>0.00</c:formatCode>
                <c:ptCount val="6"/>
                <c:pt idx="0">
                  <c:v>0.87722745044106953</c:v>
                </c:pt>
                <c:pt idx="1">
                  <c:v>1.4260032783236034</c:v>
                </c:pt>
                <c:pt idx="2">
                  <c:v>1.7792558968118748</c:v>
                </c:pt>
                <c:pt idx="3">
                  <c:v>1.0835454180193813</c:v>
                </c:pt>
                <c:pt idx="4">
                  <c:v>1.7352834240326427</c:v>
                </c:pt>
                <c:pt idx="5">
                  <c:v>0.16681609943563322</c:v>
                </c:pt>
              </c:numCache>
            </c:numRef>
          </c:val>
          <c:extLst>
            <c:ext xmlns:c16="http://schemas.microsoft.com/office/drawing/2014/chart" uri="{C3380CC4-5D6E-409C-BE32-E72D297353CC}">
              <c16:uniqueId val="{00000000-7885-4640-B26B-0B359A72D341}"/>
            </c:ext>
          </c:extLst>
        </c:ser>
        <c:ser>
          <c:idx val="13"/>
          <c:order val="13"/>
          <c:tx>
            <c:strRef>
              <c:f>'Avg. WS revenue'!$AW$92</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revenue'!$AW$93:$AW$98</c:f>
              <c:numCache>
                <c:formatCode>0.00</c:formatCode>
                <c:ptCount val="6"/>
                <c:pt idx="0">
                  <c:v>0.77257788658238036</c:v>
                </c:pt>
                <c:pt idx="1">
                  <c:v>1.0693726410173534</c:v>
                </c:pt>
                <c:pt idx="2">
                  <c:v>1.9273684444590033</c:v>
                </c:pt>
                <c:pt idx="3">
                  <c:v>0.75733461577313088</c:v>
                </c:pt>
                <c:pt idx="4">
                  <c:v>1.60344831850233</c:v>
                </c:pt>
                <c:pt idx="5">
                  <c:v>0.13065065305201556</c:v>
                </c:pt>
              </c:numCache>
            </c:numRef>
          </c:val>
          <c:extLst>
            <c:ext xmlns:c16="http://schemas.microsoft.com/office/drawing/2014/chart" uri="{C3380CC4-5D6E-409C-BE32-E72D297353CC}">
              <c16:uniqueId val="{00000001-7885-4640-B26B-0B359A72D341}"/>
            </c:ext>
          </c:extLst>
        </c:ser>
        <c:ser>
          <c:idx val="14"/>
          <c:order val="14"/>
          <c:tx>
            <c:strRef>
              <c:f>'Avg. WS revenue'!$AX$92</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revenue'!$AX$93:$AX$98</c:f>
              <c:numCache>
                <c:formatCode>#,##0.00</c:formatCode>
                <c:ptCount val="6"/>
                <c:pt idx="0">
                  <c:v>0.75445616104011315</c:v>
                </c:pt>
                <c:pt idx="1">
                  <c:v>2.9149003093765993</c:v>
                </c:pt>
                <c:pt idx="2">
                  <c:v>2.4338085615091205</c:v>
                </c:pt>
                <c:pt idx="3">
                  <c:v>0.84215840390648344</c:v>
                </c:pt>
                <c:pt idx="4">
                  <c:v>1.46</c:v>
                </c:pt>
                <c:pt idx="5">
                  <c:v>0.16722471120374391</c:v>
                </c:pt>
              </c:numCache>
            </c:numRef>
          </c:val>
          <c:extLst>
            <c:ext xmlns:c16="http://schemas.microsoft.com/office/drawing/2014/chart" uri="{C3380CC4-5D6E-409C-BE32-E72D297353CC}">
              <c16:uniqueId val="{00000000-4BAC-4D43-898E-B160AE14B76E}"/>
            </c:ext>
          </c:extLst>
        </c:ser>
        <c:ser>
          <c:idx val="15"/>
          <c:order val="15"/>
          <c:tx>
            <c:strRef>
              <c:f>'Avg. WS revenue'!$AY$92</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revenue'!$A$93:$A$98</c:f>
              <c:strCache>
                <c:ptCount val="6"/>
                <c:pt idx="0">
                  <c:v>Albania</c:v>
                </c:pt>
                <c:pt idx="1">
                  <c:v>Bosnia</c:v>
                </c:pt>
                <c:pt idx="2">
                  <c:v>Kosovo*</c:v>
                </c:pt>
                <c:pt idx="3">
                  <c:v>Montenegro</c:v>
                </c:pt>
                <c:pt idx="4">
                  <c:v>North Macedonia</c:v>
                </c:pt>
                <c:pt idx="5">
                  <c:v>Serbia</c:v>
                </c:pt>
              </c:strCache>
            </c:strRef>
          </c:cat>
          <c:val>
            <c:numRef>
              <c:f>'Avg. WS revenue'!$AY$93:$AY$98</c:f>
              <c:numCache>
                <c:formatCode>#,##0.00</c:formatCode>
                <c:ptCount val="6"/>
                <c:pt idx="0">
                  <c:v>0.72810217728352644</c:v>
                </c:pt>
                <c:pt idx="1">
                  <c:v>2.6818660104978864</c:v>
                </c:pt>
                <c:pt idx="2">
                  <c:v>1.8831384828151019</c:v>
                </c:pt>
                <c:pt idx="3">
                  <c:v>0.80395434315261827</c:v>
                </c:pt>
                <c:pt idx="4">
                  <c:v>1.6900596602087314</c:v>
                </c:pt>
                <c:pt idx="5">
                  <c:v>0.2594580206136784</c:v>
                </c:pt>
              </c:numCache>
            </c:numRef>
          </c:val>
          <c:extLst>
            <c:ext xmlns:c16="http://schemas.microsoft.com/office/drawing/2014/chart" uri="{C3380CC4-5D6E-409C-BE32-E72D297353CC}">
              <c16:uniqueId val="{00000001-4BAC-4D43-898E-B160AE14B76E}"/>
            </c:ext>
          </c:extLst>
        </c:ser>
        <c:dLbls>
          <c:dLblPos val="outEnd"/>
          <c:showLegendKey val="0"/>
          <c:showVal val="1"/>
          <c:showCatName val="0"/>
          <c:showSerName val="0"/>
          <c:showPercent val="0"/>
          <c:showBubbleSize val="0"/>
        </c:dLbls>
        <c:gapWidth val="219"/>
        <c:overlap val="-27"/>
        <c:axId val="666377440"/>
        <c:axId val="666372520"/>
      </c:barChart>
      <c:catAx>
        <c:axId val="666377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6372520"/>
        <c:crosses val="autoZero"/>
        <c:auto val="1"/>
        <c:lblAlgn val="ctr"/>
        <c:lblOffset val="100"/>
        <c:noMultiLvlLbl val="0"/>
      </c:catAx>
      <c:valAx>
        <c:axId val="666372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6377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0" i="0" u="none" strike="noStrike" baseline="0">
                <a:effectLst/>
              </a:rPr>
              <a:t>Fg.41 Wholesale roaming revenues per GB - EEA (group and non-group)</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WS revenue'!$S$152</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6-83F7-4A11-9D5B-72B2D6EB5DC8}"/>
                </c:ext>
              </c:extLst>
            </c:dLbl>
            <c:dLbl>
              <c:idx val="4"/>
              <c:delete val="1"/>
              <c:extLst>
                <c:ext xmlns:c15="http://schemas.microsoft.com/office/drawing/2012/chart" uri="{CE6537A1-D6FC-4f65-9D91-7224C49458BB}"/>
                <c:ext xmlns:c16="http://schemas.microsoft.com/office/drawing/2014/chart" uri="{C3380CC4-5D6E-409C-BE32-E72D297353CC}">
                  <c16:uniqueId val="{00000007-83F7-4A11-9D5B-72B2D6EB5DC8}"/>
                </c:ext>
              </c:extLst>
            </c:dLbl>
            <c:dLbl>
              <c:idx val="5"/>
              <c:delete val="1"/>
              <c:extLst>
                <c:ext xmlns:c15="http://schemas.microsoft.com/office/drawing/2012/chart" uri="{CE6537A1-D6FC-4f65-9D91-7224C49458BB}"/>
                <c:ext xmlns:c16="http://schemas.microsoft.com/office/drawing/2014/chart" uri="{C3380CC4-5D6E-409C-BE32-E72D297353CC}">
                  <c16:uniqueId val="{00000009-83F7-4A11-9D5B-72B2D6EB5DC8}"/>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revenue'!$S$153:$S$158</c:f>
              <c:numCache>
                <c:formatCode>#,##0.00</c:formatCode>
                <c:ptCount val="6"/>
                <c:pt idx="0">
                  <c:v>6.9772068371989624</c:v>
                </c:pt>
                <c:pt idx="1">
                  <c:v>0</c:v>
                </c:pt>
                <c:pt idx="2">
                  <c:v>10.304038101414509</c:v>
                </c:pt>
                <c:pt idx="3">
                  <c:v>23.144543228172775</c:v>
                </c:pt>
                <c:pt idx="4">
                  <c:v>0</c:v>
                </c:pt>
                <c:pt idx="5">
                  <c:v>0</c:v>
                </c:pt>
              </c:numCache>
            </c:numRef>
          </c:val>
          <c:extLst>
            <c:ext xmlns:c16="http://schemas.microsoft.com/office/drawing/2014/chart" uri="{C3380CC4-5D6E-409C-BE32-E72D297353CC}">
              <c16:uniqueId val="{00000000-83F7-4A11-9D5B-72B2D6EB5DC8}"/>
            </c:ext>
          </c:extLst>
        </c:ser>
        <c:ser>
          <c:idx val="1"/>
          <c:order val="1"/>
          <c:tx>
            <c:strRef>
              <c:f>'Avg. WS revenue'!$T$152</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8-83F7-4A11-9D5B-72B2D6EB5DC8}"/>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revenue'!$T$153:$T$158</c:f>
              <c:numCache>
                <c:formatCode>#,##0.00</c:formatCode>
                <c:ptCount val="6"/>
                <c:pt idx="0">
                  <c:v>4.3971075047030563</c:v>
                </c:pt>
                <c:pt idx="1">
                  <c:v>0</c:v>
                </c:pt>
                <c:pt idx="2">
                  <c:v>9.276675159427505</c:v>
                </c:pt>
                <c:pt idx="3">
                  <c:v>7.7711562612401854</c:v>
                </c:pt>
                <c:pt idx="4">
                  <c:v>7.8962680524171214</c:v>
                </c:pt>
                <c:pt idx="5">
                  <c:v>8.4169693530079464</c:v>
                </c:pt>
              </c:numCache>
            </c:numRef>
          </c:val>
          <c:extLst>
            <c:ext xmlns:c16="http://schemas.microsoft.com/office/drawing/2014/chart" uri="{C3380CC4-5D6E-409C-BE32-E72D297353CC}">
              <c16:uniqueId val="{00000001-83F7-4A11-9D5B-72B2D6EB5DC8}"/>
            </c:ext>
          </c:extLst>
        </c:ser>
        <c:ser>
          <c:idx val="2"/>
          <c:order val="2"/>
          <c:tx>
            <c:strRef>
              <c:f>'Avg. WS revenue'!$U$152</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revenue'!$U$153:$U$158</c:f>
              <c:numCache>
                <c:formatCode>#,##0.00</c:formatCode>
                <c:ptCount val="6"/>
                <c:pt idx="0">
                  <c:v>3.9448237854350201</c:v>
                </c:pt>
                <c:pt idx="1">
                  <c:v>14.573854289071681</c:v>
                </c:pt>
                <c:pt idx="2">
                  <c:v>14.289643056805989</c:v>
                </c:pt>
                <c:pt idx="3">
                  <c:v>5.6521786387159008</c:v>
                </c:pt>
                <c:pt idx="4">
                  <c:v>16.832137510203605</c:v>
                </c:pt>
                <c:pt idx="5">
                  <c:v>4.6086932245312617</c:v>
                </c:pt>
              </c:numCache>
            </c:numRef>
          </c:val>
          <c:extLst>
            <c:ext xmlns:c16="http://schemas.microsoft.com/office/drawing/2014/chart" uri="{C3380CC4-5D6E-409C-BE32-E72D297353CC}">
              <c16:uniqueId val="{00000002-83F7-4A11-9D5B-72B2D6EB5DC8}"/>
            </c:ext>
          </c:extLst>
        </c:ser>
        <c:ser>
          <c:idx val="3"/>
          <c:order val="3"/>
          <c:tx>
            <c:strRef>
              <c:f>'Avg. WS revenue'!$V$152</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revenue'!$V$153:$V$158</c:f>
              <c:numCache>
                <c:formatCode>#,##0.00</c:formatCode>
                <c:ptCount val="6"/>
                <c:pt idx="0">
                  <c:v>3.6702373924328122</c:v>
                </c:pt>
                <c:pt idx="1">
                  <c:v>9.0230640827294195</c:v>
                </c:pt>
                <c:pt idx="2">
                  <c:v>35.050341335416149</c:v>
                </c:pt>
                <c:pt idx="3">
                  <c:v>4.4234356348056076</c:v>
                </c:pt>
                <c:pt idx="4">
                  <c:v>14.375163489786887</c:v>
                </c:pt>
                <c:pt idx="5">
                  <c:v>4.993669712122129</c:v>
                </c:pt>
              </c:numCache>
            </c:numRef>
          </c:val>
          <c:extLst>
            <c:ext xmlns:c16="http://schemas.microsoft.com/office/drawing/2014/chart" uri="{C3380CC4-5D6E-409C-BE32-E72D297353CC}">
              <c16:uniqueId val="{00000003-83F7-4A11-9D5B-72B2D6EB5DC8}"/>
            </c:ext>
          </c:extLst>
        </c:ser>
        <c:ser>
          <c:idx val="4"/>
          <c:order val="4"/>
          <c:tx>
            <c:strRef>
              <c:f>'Avg. WS revenue'!$W$152</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revenue'!$W$153:$W$158</c:f>
              <c:numCache>
                <c:formatCode>0.00</c:formatCode>
                <c:ptCount val="6"/>
                <c:pt idx="0">
                  <c:v>3.4256712236263511</c:v>
                </c:pt>
                <c:pt idx="1">
                  <c:v>6.9710836299585335</c:v>
                </c:pt>
                <c:pt idx="2">
                  <c:v>27.056111301498547</c:v>
                </c:pt>
                <c:pt idx="3">
                  <c:v>6.9933033123320598</c:v>
                </c:pt>
                <c:pt idx="4">
                  <c:v>17.559832611838861</c:v>
                </c:pt>
                <c:pt idx="5">
                  <c:v>4.6276191495624719</c:v>
                </c:pt>
              </c:numCache>
            </c:numRef>
          </c:val>
          <c:extLst>
            <c:ext xmlns:c16="http://schemas.microsoft.com/office/drawing/2014/chart" uri="{C3380CC4-5D6E-409C-BE32-E72D297353CC}">
              <c16:uniqueId val="{00000004-83F7-4A11-9D5B-72B2D6EB5DC8}"/>
            </c:ext>
          </c:extLst>
        </c:ser>
        <c:ser>
          <c:idx val="5"/>
          <c:order val="5"/>
          <c:tx>
            <c:strRef>
              <c:f>'Avg. WS revenue'!$X$152</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revenue'!$X$153:$X$158</c:f>
              <c:numCache>
                <c:formatCode>0.00</c:formatCode>
                <c:ptCount val="6"/>
                <c:pt idx="0">
                  <c:v>4.5919927356261567</c:v>
                </c:pt>
                <c:pt idx="1">
                  <c:v>3.7469227209625173</c:v>
                </c:pt>
                <c:pt idx="2">
                  <c:v>22.09860407535729</c:v>
                </c:pt>
                <c:pt idx="3">
                  <c:v>9.3778156684678002</c:v>
                </c:pt>
                <c:pt idx="4">
                  <c:v>5.9282323557469736</c:v>
                </c:pt>
                <c:pt idx="5">
                  <c:v>7.6121043179929782</c:v>
                </c:pt>
              </c:numCache>
            </c:numRef>
          </c:val>
          <c:extLst>
            <c:ext xmlns:c16="http://schemas.microsoft.com/office/drawing/2014/chart" uri="{C3380CC4-5D6E-409C-BE32-E72D297353CC}">
              <c16:uniqueId val="{00000005-83F7-4A11-9D5B-72B2D6EB5DC8}"/>
            </c:ext>
          </c:extLst>
        </c:ser>
        <c:ser>
          <c:idx val="6"/>
          <c:order val="6"/>
          <c:tx>
            <c:strRef>
              <c:f>'Avg. WS revenue'!$Y$152</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revenue'!$Y$153:$Y$158</c:f>
              <c:numCache>
                <c:formatCode>0.00</c:formatCode>
                <c:ptCount val="6"/>
                <c:pt idx="0">
                  <c:v>3.45870484511611</c:v>
                </c:pt>
                <c:pt idx="1">
                  <c:v>3.4084121497586608</c:v>
                </c:pt>
                <c:pt idx="2">
                  <c:v>17.372913226721458</c:v>
                </c:pt>
                <c:pt idx="3">
                  <c:v>11.608346487246303</c:v>
                </c:pt>
                <c:pt idx="4">
                  <c:v>6.2683173118007174</c:v>
                </c:pt>
                <c:pt idx="5">
                  <c:v>9.0557505011305857</c:v>
                </c:pt>
              </c:numCache>
            </c:numRef>
          </c:val>
          <c:extLst>
            <c:ext xmlns:c16="http://schemas.microsoft.com/office/drawing/2014/chart" uri="{C3380CC4-5D6E-409C-BE32-E72D297353CC}">
              <c16:uniqueId val="{00000000-A74F-4B63-B23C-D2094DFEEE1F}"/>
            </c:ext>
          </c:extLst>
        </c:ser>
        <c:ser>
          <c:idx val="7"/>
          <c:order val="7"/>
          <c:tx>
            <c:strRef>
              <c:f>'Avg. WS revenue'!$Z$152</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revenue'!$Z$153:$Z$158</c:f>
              <c:numCache>
                <c:formatCode>0.00</c:formatCode>
                <c:ptCount val="6"/>
                <c:pt idx="0">
                  <c:v>2.3871026082723965</c:v>
                </c:pt>
                <c:pt idx="1">
                  <c:v>3.7411115434959492</c:v>
                </c:pt>
                <c:pt idx="2">
                  <c:v>11.389788695212147</c:v>
                </c:pt>
                <c:pt idx="3">
                  <c:v>5.7796902110703696</c:v>
                </c:pt>
                <c:pt idx="4">
                  <c:v>4.5718628061537849</c:v>
                </c:pt>
                <c:pt idx="5">
                  <c:v>6.4162631167684774</c:v>
                </c:pt>
              </c:numCache>
            </c:numRef>
          </c:val>
          <c:extLst>
            <c:ext xmlns:c16="http://schemas.microsoft.com/office/drawing/2014/chart" uri="{C3380CC4-5D6E-409C-BE32-E72D297353CC}">
              <c16:uniqueId val="{00000001-A74F-4B63-B23C-D2094DFEEE1F}"/>
            </c:ext>
          </c:extLst>
        </c:ser>
        <c:ser>
          <c:idx val="8"/>
          <c:order val="8"/>
          <c:tx>
            <c:strRef>
              <c:f>'Avg. WS revenue'!$AA$152</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revenue'!$AA$153:$AA$158</c:f>
              <c:numCache>
                <c:formatCode>0.00</c:formatCode>
                <c:ptCount val="6"/>
                <c:pt idx="0">
                  <c:v>2.496938491948363</c:v>
                </c:pt>
                <c:pt idx="1">
                  <c:v>3.1958041958041958</c:v>
                </c:pt>
                <c:pt idx="2">
                  <c:v>9.6574154318748988</c:v>
                </c:pt>
                <c:pt idx="3">
                  <c:v>6.8488748146008742</c:v>
                </c:pt>
                <c:pt idx="4">
                  <c:v>7.262834477711305</c:v>
                </c:pt>
                <c:pt idx="5">
                  <c:v>6.6426808425919956</c:v>
                </c:pt>
              </c:numCache>
            </c:numRef>
          </c:val>
          <c:extLst>
            <c:ext xmlns:c16="http://schemas.microsoft.com/office/drawing/2014/chart" uri="{C3380CC4-5D6E-409C-BE32-E72D297353CC}">
              <c16:uniqueId val="{00000000-0F6D-4FB8-81F7-550954930212}"/>
            </c:ext>
          </c:extLst>
        </c:ser>
        <c:ser>
          <c:idx val="9"/>
          <c:order val="9"/>
          <c:tx>
            <c:strRef>
              <c:f>'Avg. WS revenue'!$AB$152</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revenue'!$AB$153:$AB$158</c:f>
              <c:numCache>
                <c:formatCode>0.00</c:formatCode>
                <c:ptCount val="6"/>
                <c:pt idx="0">
                  <c:v>2.1360651493762255</c:v>
                </c:pt>
                <c:pt idx="1">
                  <c:v>3.6049794746854453</c:v>
                </c:pt>
                <c:pt idx="2">
                  <c:v>6.4611406683811294</c:v>
                </c:pt>
                <c:pt idx="3">
                  <c:v>12.466565415119124</c:v>
                </c:pt>
                <c:pt idx="4">
                  <c:v>5.5624092113213601</c:v>
                </c:pt>
                <c:pt idx="5">
                  <c:v>6.8922410596081773</c:v>
                </c:pt>
              </c:numCache>
            </c:numRef>
          </c:val>
          <c:extLst>
            <c:ext xmlns:c16="http://schemas.microsoft.com/office/drawing/2014/chart" uri="{C3380CC4-5D6E-409C-BE32-E72D297353CC}">
              <c16:uniqueId val="{00000001-0F6D-4FB8-81F7-550954930212}"/>
            </c:ext>
          </c:extLst>
        </c:ser>
        <c:ser>
          <c:idx val="10"/>
          <c:order val="10"/>
          <c:tx>
            <c:strRef>
              <c:f>'Avg. WS revenue'!$AC$152</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revenue'!$AC$153:$AC$158</c:f>
              <c:numCache>
                <c:formatCode>0.00</c:formatCode>
                <c:ptCount val="6"/>
                <c:pt idx="0">
                  <c:v>5.3307316605498256</c:v>
                </c:pt>
                <c:pt idx="1">
                  <c:v>3.9529457347654819</c:v>
                </c:pt>
                <c:pt idx="2">
                  <c:v>6.7268716217661835</c:v>
                </c:pt>
                <c:pt idx="3">
                  <c:v>7.7245292748787788</c:v>
                </c:pt>
                <c:pt idx="4">
                  <c:v>4.1297453204071681</c:v>
                </c:pt>
                <c:pt idx="5">
                  <c:v>4.5406105046150964</c:v>
                </c:pt>
              </c:numCache>
            </c:numRef>
          </c:val>
          <c:extLst>
            <c:ext xmlns:c16="http://schemas.microsoft.com/office/drawing/2014/chart" uri="{C3380CC4-5D6E-409C-BE32-E72D297353CC}">
              <c16:uniqueId val="{00000000-0B76-49B8-BB71-EDBCCDA9C6CE}"/>
            </c:ext>
          </c:extLst>
        </c:ser>
        <c:ser>
          <c:idx val="11"/>
          <c:order val="11"/>
          <c:tx>
            <c:strRef>
              <c:f>'Avg. WS revenue'!$AD$152</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revenue'!$AD$153:$AD$158</c:f>
              <c:numCache>
                <c:formatCode>0.00</c:formatCode>
                <c:ptCount val="6"/>
                <c:pt idx="0">
                  <c:v>5.8197822965580963</c:v>
                </c:pt>
                <c:pt idx="1">
                  <c:v>3.5607770675189774</c:v>
                </c:pt>
                <c:pt idx="2">
                  <c:v>5.7633213281369065</c:v>
                </c:pt>
                <c:pt idx="3">
                  <c:v>3.6970821161933078</c:v>
                </c:pt>
                <c:pt idx="4">
                  <c:v>5.29</c:v>
                </c:pt>
                <c:pt idx="5">
                  <c:v>3.2474922360889114</c:v>
                </c:pt>
              </c:numCache>
            </c:numRef>
          </c:val>
          <c:extLst>
            <c:ext xmlns:c16="http://schemas.microsoft.com/office/drawing/2014/chart" uri="{C3380CC4-5D6E-409C-BE32-E72D297353CC}">
              <c16:uniqueId val="{00000001-0B76-49B8-BB71-EDBCCDA9C6CE}"/>
            </c:ext>
          </c:extLst>
        </c:ser>
        <c:ser>
          <c:idx val="12"/>
          <c:order val="12"/>
          <c:tx>
            <c:strRef>
              <c:f>'Avg. WS revenue'!$AE$152</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revenue'!$AE$153:$AE$158</c:f>
              <c:numCache>
                <c:formatCode>0.00</c:formatCode>
                <c:ptCount val="6"/>
                <c:pt idx="0">
                  <c:v>5.7478383128295256</c:v>
                </c:pt>
                <c:pt idx="1">
                  <c:v>2.6573039206076796</c:v>
                </c:pt>
                <c:pt idx="2">
                  <c:v>6.2310396162756412</c:v>
                </c:pt>
                <c:pt idx="3">
                  <c:v>1.7664019914228861</c:v>
                </c:pt>
                <c:pt idx="4">
                  <c:v>6.0669456284928627</c:v>
                </c:pt>
                <c:pt idx="5">
                  <c:v>3.0873772568735012</c:v>
                </c:pt>
              </c:numCache>
            </c:numRef>
          </c:val>
          <c:extLst>
            <c:ext xmlns:c16="http://schemas.microsoft.com/office/drawing/2014/chart" uri="{C3380CC4-5D6E-409C-BE32-E72D297353CC}">
              <c16:uniqueId val="{00000000-D992-4FFC-9D29-A5912F14FBBF}"/>
            </c:ext>
          </c:extLst>
        </c:ser>
        <c:ser>
          <c:idx val="13"/>
          <c:order val="13"/>
          <c:tx>
            <c:strRef>
              <c:f>'Avg. WS revenue'!$AF$152</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revenue'!$AF$153:$AF$158</c:f>
              <c:numCache>
                <c:formatCode>0.00</c:formatCode>
                <c:ptCount val="6"/>
                <c:pt idx="0">
                  <c:v>5.7049797570850203</c:v>
                </c:pt>
                <c:pt idx="1">
                  <c:v>1.8369219362200553</c:v>
                </c:pt>
                <c:pt idx="2">
                  <c:v>4.3853255192254714</c:v>
                </c:pt>
                <c:pt idx="3">
                  <c:v>2.8011819825171065</c:v>
                </c:pt>
                <c:pt idx="4">
                  <c:v>5.7118939360584013</c:v>
                </c:pt>
                <c:pt idx="5">
                  <c:v>2.9015569542262991</c:v>
                </c:pt>
              </c:numCache>
            </c:numRef>
          </c:val>
          <c:extLst>
            <c:ext xmlns:c16="http://schemas.microsoft.com/office/drawing/2014/chart" uri="{C3380CC4-5D6E-409C-BE32-E72D297353CC}">
              <c16:uniqueId val="{00000001-D992-4FFC-9D29-A5912F14FBBF}"/>
            </c:ext>
          </c:extLst>
        </c:ser>
        <c:ser>
          <c:idx val="14"/>
          <c:order val="14"/>
          <c:tx>
            <c:strRef>
              <c:f>'Avg. WS revenue'!$AG$152</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revenue'!$AG$153:$AG$158</c:f>
              <c:numCache>
                <c:formatCode>#,##0.00</c:formatCode>
                <c:ptCount val="6"/>
                <c:pt idx="0">
                  <c:v>5.6168778959752474</c:v>
                </c:pt>
                <c:pt idx="1">
                  <c:v>2.0785138509259973</c:v>
                </c:pt>
                <c:pt idx="2">
                  <c:v>4.6504518077009163</c:v>
                </c:pt>
                <c:pt idx="3">
                  <c:v>1.1612652563844684E-2</c:v>
                </c:pt>
                <c:pt idx="4">
                  <c:v>8.0527971546046633</c:v>
                </c:pt>
                <c:pt idx="5">
                  <c:v>2.0226828121307281</c:v>
                </c:pt>
              </c:numCache>
            </c:numRef>
          </c:val>
          <c:extLst>
            <c:ext xmlns:c16="http://schemas.microsoft.com/office/drawing/2014/chart" uri="{C3380CC4-5D6E-409C-BE32-E72D297353CC}">
              <c16:uniqueId val="{00000000-2D21-4C2F-AD5C-458877A13A59}"/>
            </c:ext>
          </c:extLst>
        </c:ser>
        <c:ser>
          <c:idx val="15"/>
          <c:order val="15"/>
          <c:tx>
            <c:strRef>
              <c:f>'Avg. WS revenue'!$AH$152</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revenue'!$AH$153:$AH$158</c:f>
              <c:numCache>
                <c:formatCode>#,##0.00</c:formatCode>
                <c:ptCount val="6"/>
                <c:pt idx="0">
                  <c:v>4.8399505798880353</c:v>
                </c:pt>
                <c:pt idx="1">
                  <c:v>2.2470690074160662</c:v>
                </c:pt>
                <c:pt idx="2">
                  <c:v>3.9102964290393598</c:v>
                </c:pt>
                <c:pt idx="3">
                  <c:v>8.9402360251020808E-3</c:v>
                </c:pt>
                <c:pt idx="4">
                  <c:v>7.3185547658767351</c:v>
                </c:pt>
                <c:pt idx="5">
                  <c:v>2.2306841658243588</c:v>
                </c:pt>
              </c:numCache>
            </c:numRef>
          </c:val>
          <c:extLst>
            <c:ext xmlns:c16="http://schemas.microsoft.com/office/drawing/2014/chart" uri="{C3380CC4-5D6E-409C-BE32-E72D297353CC}">
              <c16:uniqueId val="{00000001-2D21-4C2F-AD5C-458877A13A59}"/>
            </c:ext>
          </c:extLst>
        </c:ser>
        <c:dLbls>
          <c:dLblPos val="outEnd"/>
          <c:showLegendKey val="0"/>
          <c:showVal val="1"/>
          <c:showCatName val="0"/>
          <c:showSerName val="0"/>
          <c:showPercent val="0"/>
          <c:showBubbleSize val="0"/>
        </c:dLbls>
        <c:gapWidth val="219"/>
        <c:overlap val="-27"/>
        <c:axId val="575275784"/>
        <c:axId val="575269880"/>
      </c:barChart>
      <c:catAx>
        <c:axId val="575275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269880"/>
        <c:crosses val="autoZero"/>
        <c:auto val="1"/>
        <c:lblAlgn val="ctr"/>
        <c:lblOffset val="100"/>
        <c:noMultiLvlLbl val="0"/>
      </c:catAx>
      <c:valAx>
        <c:axId val="575269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275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0" i="0" u="none" strike="noStrike" baseline="0">
                <a:effectLst/>
              </a:rPr>
              <a:t>Fg. 40 Wholesale roaming revenues per GB - WB (group and non-group)</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WS revenue'!$B$152</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9-4649-4F5B-BE5B-97A193867645}"/>
                </c:ext>
              </c:extLst>
            </c:dLbl>
            <c:dLbl>
              <c:idx val="4"/>
              <c:delete val="1"/>
              <c:extLst>
                <c:ext xmlns:c15="http://schemas.microsoft.com/office/drawing/2012/chart" uri="{CE6537A1-D6FC-4f65-9D91-7224C49458BB}"/>
                <c:ext xmlns:c16="http://schemas.microsoft.com/office/drawing/2014/chart" uri="{C3380CC4-5D6E-409C-BE32-E72D297353CC}">
                  <c16:uniqueId val="{00000007-4649-4F5B-BE5B-97A193867645}"/>
                </c:ext>
              </c:extLst>
            </c:dLbl>
            <c:dLbl>
              <c:idx val="5"/>
              <c:delete val="1"/>
              <c:extLst>
                <c:ext xmlns:c15="http://schemas.microsoft.com/office/drawing/2012/chart" uri="{CE6537A1-D6FC-4f65-9D91-7224C49458BB}"/>
                <c:ext xmlns:c16="http://schemas.microsoft.com/office/drawing/2014/chart" uri="{C3380CC4-5D6E-409C-BE32-E72D297353CC}">
                  <c16:uniqueId val="{00000006-4649-4F5B-BE5B-97A193867645}"/>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revenue'!$B$153:$B$158</c:f>
              <c:numCache>
                <c:formatCode>#,##0.00</c:formatCode>
                <c:ptCount val="6"/>
                <c:pt idx="0">
                  <c:v>3.1786920933421241</c:v>
                </c:pt>
                <c:pt idx="1">
                  <c:v>0</c:v>
                </c:pt>
                <c:pt idx="2">
                  <c:v>30.33424950784638</c:v>
                </c:pt>
                <c:pt idx="3">
                  <c:v>9.8650024518684667</c:v>
                </c:pt>
                <c:pt idx="4">
                  <c:v>0</c:v>
                </c:pt>
                <c:pt idx="5">
                  <c:v>0</c:v>
                </c:pt>
              </c:numCache>
            </c:numRef>
          </c:val>
          <c:extLst>
            <c:ext xmlns:c16="http://schemas.microsoft.com/office/drawing/2014/chart" uri="{C3380CC4-5D6E-409C-BE32-E72D297353CC}">
              <c16:uniqueId val="{00000000-4649-4F5B-BE5B-97A193867645}"/>
            </c:ext>
          </c:extLst>
        </c:ser>
        <c:ser>
          <c:idx val="1"/>
          <c:order val="1"/>
          <c:tx>
            <c:strRef>
              <c:f>'Avg. WS revenue'!$C$152</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8-4649-4F5B-BE5B-97A193867645}"/>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revenue'!$C$153:$C$158</c:f>
              <c:numCache>
                <c:formatCode>#,##0.00</c:formatCode>
                <c:ptCount val="6"/>
                <c:pt idx="0">
                  <c:v>5.3877176118221577</c:v>
                </c:pt>
                <c:pt idx="1">
                  <c:v>0</c:v>
                </c:pt>
                <c:pt idx="2">
                  <c:v>10.433582356947653</c:v>
                </c:pt>
                <c:pt idx="3">
                  <c:v>0.77593524640873746</c:v>
                </c:pt>
                <c:pt idx="4">
                  <c:v>3.3823043392121699</c:v>
                </c:pt>
                <c:pt idx="5">
                  <c:v>1.7041780311128343</c:v>
                </c:pt>
              </c:numCache>
            </c:numRef>
          </c:val>
          <c:extLst>
            <c:ext xmlns:c16="http://schemas.microsoft.com/office/drawing/2014/chart" uri="{C3380CC4-5D6E-409C-BE32-E72D297353CC}">
              <c16:uniqueId val="{00000001-4649-4F5B-BE5B-97A193867645}"/>
            </c:ext>
          </c:extLst>
        </c:ser>
        <c:ser>
          <c:idx val="2"/>
          <c:order val="2"/>
          <c:tx>
            <c:strRef>
              <c:f>'Avg. WS revenue'!$D$152</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revenue'!$D$153:$D$158</c:f>
              <c:numCache>
                <c:formatCode>#,##0.00</c:formatCode>
                <c:ptCount val="6"/>
                <c:pt idx="0">
                  <c:v>2.0423212000708832</c:v>
                </c:pt>
                <c:pt idx="1">
                  <c:v>4.9030123628765452</c:v>
                </c:pt>
                <c:pt idx="2">
                  <c:v>6.7148082787643748</c:v>
                </c:pt>
                <c:pt idx="3">
                  <c:v>1.9316353616774806</c:v>
                </c:pt>
                <c:pt idx="4">
                  <c:v>21.127991625256875</c:v>
                </c:pt>
                <c:pt idx="5">
                  <c:v>1.7302380908139223</c:v>
                </c:pt>
              </c:numCache>
            </c:numRef>
          </c:val>
          <c:extLst>
            <c:ext xmlns:c16="http://schemas.microsoft.com/office/drawing/2014/chart" uri="{C3380CC4-5D6E-409C-BE32-E72D297353CC}">
              <c16:uniqueId val="{00000002-4649-4F5B-BE5B-97A193867645}"/>
            </c:ext>
          </c:extLst>
        </c:ser>
        <c:ser>
          <c:idx val="3"/>
          <c:order val="3"/>
          <c:tx>
            <c:strRef>
              <c:f>'Avg. WS revenue'!$E$152</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revenue'!$E$153:$E$158</c:f>
              <c:numCache>
                <c:formatCode>#,##0.00</c:formatCode>
                <c:ptCount val="6"/>
                <c:pt idx="0">
                  <c:v>3.4474078985956487</c:v>
                </c:pt>
                <c:pt idx="1">
                  <c:v>2.698064357045987</c:v>
                </c:pt>
                <c:pt idx="2">
                  <c:v>8.9144167793270892</c:v>
                </c:pt>
                <c:pt idx="3">
                  <c:v>1.8773980770769916</c:v>
                </c:pt>
                <c:pt idx="4">
                  <c:v>4.2735188013011562</c:v>
                </c:pt>
                <c:pt idx="5">
                  <c:v>24.787030431625954</c:v>
                </c:pt>
              </c:numCache>
            </c:numRef>
          </c:val>
          <c:extLst>
            <c:ext xmlns:c16="http://schemas.microsoft.com/office/drawing/2014/chart" uri="{C3380CC4-5D6E-409C-BE32-E72D297353CC}">
              <c16:uniqueId val="{00000003-4649-4F5B-BE5B-97A193867645}"/>
            </c:ext>
          </c:extLst>
        </c:ser>
        <c:ser>
          <c:idx val="4"/>
          <c:order val="4"/>
          <c:tx>
            <c:strRef>
              <c:f>'Avg. WS revenue'!$F$152</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revenue'!$F$153:$F$158</c:f>
              <c:numCache>
                <c:formatCode>0.00</c:formatCode>
                <c:ptCount val="6"/>
                <c:pt idx="0">
                  <c:v>3.724153034806283</c:v>
                </c:pt>
                <c:pt idx="1">
                  <c:v>3.1602635046113305</c:v>
                </c:pt>
                <c:pt idx="2">
                  <c:v>6.7246803990742494</c:v>
                </c:pt>
                <c:pt idx="3">
                  <c:v>0.80094848764452087</c:v>
                </c:pt>
                <c:pt idx="4">
                  <c:v>3.831239044494104</c:v>
                </c:pt>
                <c:pt idx="5">
                  <c:v>-18.638674779101365</c:v>
                </c:pt>
              </c:numCache>
            </c:numRef>
          </c:val>
          <c:extLst>
            <c:ext xmlns:c16="http://schemas.microsoft.com/office/drawing/2014/chart" uri="{C3380CC4-5D6E-409C-BE32-E72D297353CC}">
              <c16:uniqueId val="{00000004-4649-4F5B-BE5B-97A193867645}"/>
            </c:ext>
          </c:extLst>
        </c:ser>
        <c:ser>
          <c:idx val="5"/>
          <c:order val="5"/>
          <c:tx>
            <c:strRef>
              <c:f>'Avg. WS revenue'!$G$152</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revenue'!$G$153:$G$158</c:f>
              <c:numCache>
                <c:formatCode>0.00</c:formatCode>
                <c:ptCount val="6"/>
                <c:pt idx="0">
                  <c:v>5.6053925553916244</c:v>
                </c:pt>
                <c:pt idx="1">
                  <c:v>2.7292069221785753</c:v>
                </c:pt>
                <c:pt idx="2">
                  <c:v>5.2607382302420227</c:v>
                </c:pt>
                <c:pt idx="3">
                  <c:v>0.7121911968188045</c:v>
                </c:pt>
                <c:pt idx="4">
                  <c:v>5.9252954946856287</c:v>
                </c:pt>
                <c:pt idx="5">
                  <c:v>0.77825595950647919</c:v>
                </c:pt>
              </c:numCache>
            </c:numRef>
          </c:val>
          <c:extLst>
            <c:ext xmlns:c16="http://schemas.microsoft.com/office/drawing/2014/chart" uri="{C3380CC4-5D6E-409C-BE32-E72D297353CC}">
              <c16:uniqueId val="{00000005-4649-4F5B-BE5B-97A193867645}"/>
            </c:ext>
          </c:extLst>
        </c:ser>
        <c:ser>
          <c:idx val="6"/>
          <c:order val="6"/>
          <c:tx>
            <c:strRef>
              <c:f>'Avg. WS revenue'!$H$152</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revenue'!$H$153:$H$158</c:f>
              <c:numCache>
                <c:formatCode>0.00</c:formatCode>
                <c:ptCount val="6"/>
                <c:pt idx="0">
                  <c:v>5.4190852980674302</c:v>
                </c:pt>
                <c:pt idx="1">
                  <c:v>2.2320883746694342</c:v>
                </c:pt>
                <c:pt idx="2">
                  <c:v>3.7972811069651353</c:v>
                </c:pt>
                <c:pt idx="3">
                  <c:v>0.3336656050314768</c:v>
                </c:pt>
                <c:pt idx="4">
                  <c:v>6.7253044497363694</c:v>
                </c:pt>
                <c:pt idx="5">
                  <c:v>0.27950055121235085</c:v>
                </c:pt>
              </c:numCache>
            </c:numRef>
          </c:val>
          <c:extLst>
            <c:ext xmlns:c16="http://schemas.microsoft.com/office/drawing/2014/chart" uri="{C3380CC4-5D6E-409C-BE32-E72D297353CC}">
              <c16:uniqueId val="{00000000-24A4-47E4-9C9A-0E28112023D1}"/>
            </c:ext>
          </c:extLst>
        </c:ser>
        <c:ser>
          <c:idx val="7"/>
          <c:order val="7"/>
          <c:tx>
            <c:strRef>
              <c:f>'Avg. WS revenue'!$I$152</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revenue'!$I$153:$I$158</c:f>
              <c:numCache>
                <c:formatCode>0.00</c:formatCode>
                <c:ptCount val="6"/>
                <c:pt idx="0">
                  <c:v>4.9526661886136925</c:v>
                </c:pt>
                <c:pt idx="1">
                  <c:v>1.5589404516331744</c:v>
                </c:pt>
                <c:pt idx="2">
                  <c:v>4.7007955656586606</c:v>
                </c:pt>
                <c:pt idx="3">
                  <c:v>1.9639101759823239</c:v>
                </c:pt>
                <c:pt idx="4">
                  <c:v>4.7007001264139978</c:v>
                </c:pt>
                <c:pt idx="5">
                  <c:v>0.45947742450217316</c:v>
                </c:pt>
              </c:numCache>
            </c:numRef>
          </c:val>
          <c:extLst>
            <c:ext xmlns:c16="http://schemas.microsoft.com/office/drawing/2014/chart" uri="{C3380CC4-5D6E-409C-BE32-E72D297353CC}">
              <c16:uniqueId val="{00000001-24A4-47E4-9C9A-0E28112023D1}"/>
            </c:ext>
          </c:extLst>
        </c:ser>
        <c:ser>
          <c:idx val="8"/>
          <c:order val="8"/>
          <c:tx>
            <c:strRef>
              <c:f>'Avg. WS revenue'!$J$152</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revenue'!$J$153:$J$158</c:f>
              <c:numCache>
                <c:formatCode>0.00</c:formatCode>
                <c:ptCount val="6"/>
                <c:pt idx="0">
                  <c:v>4.5547459111075579</c:v>
                </c:pt>
                <c:pt idx="1">
                  <c:v>2.1575693450343354</c:v>
                </c:pt>
                <c:pt idx="2">
                  <c:v>5.5566721321830421</c:v>
                </c:pt>
                <c:pt idx="3">
                  <c:v>0.52186491136732727</c:v>
                </c:pt>
                <c:pt idx="4">
                  <c:v>4.1304642417003121</c:v>
                </c:pt>
                <c:pt idx="5">
                  <c:v>0.3716059371583687</c:v>
                </c:pt>
              </c:numCache>
            </c:numRef>
          </c:val>
          <c:extLst>
            <c:ext xmlns:c16="http://schemas.microsoft.com/office/drawing/2014/chart" uri="{C3380CC4-5D6E-409C-BE32-E72D297353CC}">
              <c16:uniqueId val="{00000000-BC05-4560-8F19-2387F3D2E2FC}"/>
            </c:ext>
          </c:extLst>
        </c:ser>
        <c:ser>
          <c:idx val="9"/>
          <c:order val="9"/>
          <c:tx>
            <c:strRef>
              <c:f>'Avg. WS revenue'!$K$152</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revenue'!$K$153:$K$158</c:f>
              <c:numCache>
                <c:formatCode>0.00</c:formatCode>
                <c:ptCount val="6"/>
                <c:pt idx="0">
                  <c:v>3.5682473593744226</c:v>
                </c:pt>
                <c:pt idx="1">
                  <c:v>1.6783569712913187</c:v>
                </c:pt>
                <c:pt idx="2">
                  <c:v>5.1058431789381453</c:v>
                </c:pt>
                <c:pt idx="3">
                  <c:v>0.65416825995218464</c:v>
                </c:pt>
                <c:pt idx="4">
                  <c:v>4.072395527756183</c:v>
                </c:pt>
                <c:pt idx="5">
                  <c:v>0.49237497948789122</c:v>
                </c:pt>
              </c:numCache>
            </c:numRef>
          </c:val>
          <c:extLst>
            <c:ext xmlns:c16="http://schemas.microsoft.com/office/drawing/2014/chart" uri="{C3380CC4-5D6E-409C-BE32-E72D297353CC}">
              <c16:uniqueId val="{00000001-BC05-4560-8F19-2387F3D2E2FC}"/>
            </c:ext>
          </c:extLst>
        </c:ser>
        <c:ser>
          <c:idx val="10"/>
          <c:order val="10"/>
          <c:tx>
            <c:strRef>
              <c:f>'Avg. WS revenue'!$L$152</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revenue'!$L$153:$L$158</c:f>
              <c:numCache>
                <c:formatCode>0.00</c:formatCode>
                <c:ptCount val="6"/>
                <c:pt idx="0">
                  <c:v>2.7355553769349799</c:v>
                </c:pt>
                <c:pt idx="1">
                  <c:v>1.6378280172468942</c:v>
                </c:pt>
                <c:pt idx="2">
                  <c:v>2.7777288141133747</c:v>
                </c:pt>
                <c:pt idx="3">
                  <c:v>1.2766818667548099</c:v>
                </c:pt>
                <c:pt idx="4">
                  <c:v>7.519128976161781</c:v>
                </c:pt>
                <c:pt idx="5">
                  <c:v>0.57475274467860293</c:v>
                </c:pt>
              </c:numCache>
            </c:numRef>
          </c:val>
          <c:extLst>
            <c:ext xmlns:c16="http://schemas.microsoft.com/office/drawing/2014/chart" uri="{C3380CC4-5D6E-409C-BE32-E72D297353CC}">
              <c16:uniqueId val="{00000000-06EA-4A2D-9BD6-BC07B8B6C628}"/>
            </c:ext>
          </c:extLst>
        </c:ser>
        <c:ser>
          <c:idx val="11"/>
          <c:order val="11"/>
          <c:tx>
            <c:strRef>
              <c:f>'Avg. WS revenue'!$M$152</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revenue'!$M$153:$M$158</c:f>
              <c:numCache>
                <c:formatCode>0.00</c:formatCode>
                <c:ptCount val="6"/>
                <c:pt idx="0">
                  <c:v>2.6402543958738094</c:v>
                </c:pt>
                <c:pt idx="1">
                  <c:v>1.1697563400440525</c:v>
                </c:pt>
                <c:pt idx="2">
                  <c:v>2.39025533054724</c:v>
                </c:pt>
                <c:pt idx="3">
                  <c:v>1.1965638935522411</c:v>
                </c:pt>
                <c:pt idx="4">
                  <c:v>4.7986950494784413</c:v>
                </c:pt>
                <c:pt idx="5">
                  <c:v>0.8349025042807785</c:v>
                </c:pt>
              </c:numCache>
            </c:numRef>
          </c:val>
          <c:extLst>
            <c:ext xmlns:c16="http://schemas.microsoft.com/office/drawing/2014/chart" uri="{C3380CC4-5D6E-409C-BE32-E72D297353CC}">
              <c16:uniqueId val="{00000001-06EA-4A2D-9BD6-BC07B8B6C628}"/>
            </c:ext>
          </c:extLst>
        </c:ser>
        <c:ser>
          <c:idx val="12"/>
          <c:order val="12"/>
          <c:tx>
            <c:strRef>
              <c:f>'Avg. WS revenue'!$N$152</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revenue'!$N$153:$N$158</c:f>
              <c:numCache>
                <c:formatCode>0.00</c:formatCode>
                <c:ptCount val="6"/>
                <c:pt idx="0">
                  <c:v>3.0199231227329326</c:v>
                </c:pt>
                <c:pt idx="1">
                  <c:v>1.0554215284436492</c:v>
                </c:pt>
                <c:pt idx="2">
                  <c:v>2.3024729951874887</c:v>
                </c:pt>
                <c:pt idx="3">
                  <c:v>0.27969702128996171</c:v>
                </c:pt>
                <c:pt idx="4">
                  <c:v>2.6754890462776224</c:v>
                </c:pt>
                <c:pt idx="5">
                  <c:v>0.67722179083332223</c:v>
                </c:pt>
              </c:numCache>
            </c:numRef>
          </c:val>
          <c:extLst>
            <c:ext xmlns:c16="http://schemas.microsoft.com/office/drawing/2014/chart" uri="{C3380CC4-5D6E-409C-BE32-E72D297353CC}">
              <c16:uniqueId val="{00000000-08D9-48C1-9B42-6823A57986FF}"/>
            </c:ext>
          </c:extLst>
        </c:ser>
        <c:ser>
          <c:idx val="13"/>
          <c:order val="13"/>
          <c:tx>
            <c:strRef>
              <c:f>'Avg. WS revenue'!$O$152</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revenue'!$O$153:$O$158</c:f>
              <c:numCache>
                <c:formatCode>0.00</c:formatCode>
                <c:ptCount val="6"/>
                <c:pt idx="0">
                  <c:v>2.3069488979079309</c:v>
                </c:pt>
                <c:pt idx="1">
                  <c:v>0.91631617922146935</c:v>
                </c:pt>
                <c:pt idx="2">
                  <c:v>1.8270372287102896</c:v>
                </c:pt>
                <c:pt idx="3">
                  <c:v>0.2565190716775908</c:v>
                </c:pt>
                <c:pt idx="4">
                  <c:v>1.9197448406143467</c:v>
                </c:pt>
                <c:pt idx="5">
                  <c:v>0.67483834580863389</c:v>
                </c:pt>
              </c:numCache>
            </c:numRef>
          </c:val>
          <c:extLst>
            <c:ext xmlns:c16="http://schemas.microsoft.com/office/drawing/2014/chart" uri="{C3380CC4-5D6E-409C-BE32-E72D297353CC}">
              <c16:uniqueId val="{00000001-08D9-48C1-9B42-6823A57986FF}"/>
            </c:ext>
          </c:extLst>
        </c:ser>
        <c:ser>
          <c:idx val="14"/>
          <c:order val="14"/>
          <c:tx>
            <c:strRef>
              <c:f>'Avg. WS revenue'!$P$152</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revenue'!$P$153:$P$158</c:f>
              <c:numCache>
                <c:formatCode>#,##0.00</c:formatCode>
                <c:ptCount val="6"/>
                <c:pt idx="0">
                  <c:v>1.852853587683563</c:v>
                </c:pt>
                <c:pt idx="1">
                  <c:v>0.9156112800708559</c:v>
                </c:pt>
                <c:pt idx="2">
                  <c:v>1.8348219004977926</c:v>
                </c:pt>
                <c:pt idx="3">
                  <c:v>7.0519479114189276E-3</c:v>
                </c:pt>
                <c:pt idx="4">
                  <c:v>2.0880541275667608</c:v>
                </c:pt>
                <c:pt idx="5">
                  <c:v>0.62680907826411469</c:v>
                </c:pt>
              </c:numCache>
            </c:numRef>
          </c:val>
          <c:extLst>
            <c:ext xmlns:c16="http://schemas.microsoft.com/office/drawing/2014/chart" uri="{C3380CC4-5D6E-409C-BE32-E72D297353CC}">
              <c16:uniqueId val="{00000000-760E-4FC5-971A-1EE59833E3AC}"/>
            </c:ext>
          </c:extLst>
        </c:ser>
        <c:ser>
          <c:idx val="15"/>
          <c:order val="15"/>
          <c:tx>
            <c:strRef>
              <c:f>'Avg. WS revenue'!$Q$152</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WS revenue'!$A$153:$A$158</c:f>
              <c:strCache>
                <c:ptCount val="6"/>
                <c:pt idx="0">
                  <c:v>Albania</c:v>
                </c:pt>
                <c:pt idx="1">
                  <c:v>Bosnia</c:v>
                </c:pt>
                <c:pt idx="2">
                  <c:v>Kosovo*</c:v>
                </c:pt>
                <c:pt idx="3">
                  <c:v>Montenegro</c:v>
                </c:pt>
                <c:pt idx="4">
                  <c:v>North Macedonia</c:v>
                </c:pt>
                <c:pt idx="5">
                  <c:v>Serbia</c:v>
                </c:pt>
              </c:strCache>
            </c:strRef>
          </c:cat>
          <c:val>
            <c:numRef>
              <c:f>'Avg. WS revenue'!$Q$153:$Q$158</c:f>
              <c:numCache>
                <c:formatCode>#,##0.00</c:formatCode>
                <c:ptCount val="6"/>
                <c:pt idx="0">
                  <c:v>1.5575071430286838</c:v>
                </c:pt>
                <c:pt idx="1">
                  <c:v>0.72048026994943548</c:v>
                </c:pt>
                <c:pt idx="2">
                  <c:v>1.6677919268739614</c:v>
                </c:pt>
                <c:pt idx="3">
                  <c:v>6.4658970418837248E-3</c:v>
                </c:pt>
                <c:pt idx="4">
                  <c:v>1.9995634973436529</c:v>
                </c:pt>
                <c:pt idx="5">
                  <c:v>0.74873666332253397</c:v>
                </c:pt>
              </c:numCache>
            </c:numRef>
          </c:val>
          <c:extLst>
            <c:ext xmlns:c16="http://schemas.microsoft.com/office/drawing/2014/chart" uri="{C3380CC4-5D6E-409C-BE32-E72D297353CC}">
              <c16:uniqueId val="{00000001-760E-4FC5-971A-1EE59833E3AC}"/>
            </c:ext>
          </c:extLst>
        </c:ser>
        <c:dLbls>
          <c:dLblPos val="outEnd"/>
          <c:showLegendKey val="0"/>
          <c:showVal val="1"/>
          <c:showCatName val="0"/>
          <c:showSerName val="0"/>
          <c:showPercent val="0"/>
          <c:showBubbleSize val="0"/>
        </c:dLbls>
        <c:gapWidth val="219"/>
        <c:overlap val="-27"/>
        <c:axId val="575275784"/>
        <c:axId val="575269880"/>
      </c:barChart>
      <c:catAx>
        <c:axId val="575275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269880"/>
        <c:crosses val="autoZero"/>
        <c:auto val="1"/>
        <c:lblAlgn val="ctr"/>
        <c:lblOffset val="100"/>
        <c:noMultiLvlLbl val="0"/>
      </c:catAx>
      <c:valAx>
        <c:axId val="575269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in Euro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275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5 Average number of domestic GB / subscriber (total number of subscribers) / month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domestic unit'!$B$21</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A820-4409-9322-AB52932B365B}"/>
                </c:ext>
              </c:extLst>
            </c:dLbl>
            <c:dLbl>
              <c:idx val="4"/>
              <c:delete val="1"/>
              <c:extLst>
                <c:ext xmlns:c15="http://schemas.microsoft.com/office/drawing/2012/chart" uri="{CE6537A1-D6FC-4f65-9D91-7224C49458BB}"/>
                <c:ext xmlns:c16="http://schemas.microsoft.com/office/drawing/2014/chart" uri="{C3380CC4-5D6E-409C-BE32-E72D297353CC}">
                  <c16:uniqueId val="{00000000-7407-4187-829B-FC48FF5CA786}"/>
                </c:ext>
              </c:extLst>
            </c:dLbl>
            <c:dLbl>
              <c:idx val="5"/>
              <c:delete val="1"/>
              <c:extLst>
                <c:ext xmlns:c15="http://schemas.microsoft.com/office/drawing/2012/chart" uri="{CE6537A1-D6FC-4f65-9D91-7224C49458BB}"/>
                <c:ext xmlns:c16="http://schemas.microsoft.com/office/drawing/2014/chart" uri="{C3380CC4-5D6E-409C-BE32-E72D297353CC}">
                  <c16:uniqueId val="{00000003-A820-4409-9322-AB52932B365B}"/>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unit'!$A$22:$A$27</c:f>
              <c:strCache>
                <c:ptCount val="6"/>
                <c:pt idx="0">
                  <c:v>Albania</c:v>
                </c:pt>
                <c:pt idx="1">
                  <c:v>Bosnia</c:v>
                </c:pt>
                <c:pt idx="2">
                  <c:v>Kosovo*</c:v>
                </c:pt>
                <c:pt idx="3">
                  <c:v>Montenegro</c:v>
                </c:pt>
                <c:pt idx="4">
                  <c:v>North Macedonia</c:v>
                </c:pt>
                <c:pt idx="5">
                  <c:v>Serbia</c:v>
                </c:pt>
              </c:strCache>
            </c:strRef>
          </c:cat>
          <c:val>
            <c:numRef>
              <c:f>'Avg. domestic unit'!$B$22:$B$27</c:f>
              <c:numCache>
                <c:formatCode>#,##0.00</c:formatCode>
                <c:ptCount val="6"/>
                <c:pt idx="0">
                  <c:v>1.9041020968019124</c:v>
                </c:pt>
                <c:pt idx="1">
                  <c:v>0</c:v>
                </c:pt>
                <c:pt idx="2">
                  <c:v>0.53248941193049348</c:v>
                </c:pt>
                <c:pt idx="3">
                  <c:v>1.8471977799351695</c:v>
                </c:pt>
                <c:pt idx="4">
                  <c:v>0</c:v>
                </c:pt>
                <c:pt idx="5">
                  <c:v>0</c:v>
                </c:pt>
              </c:numCache>
            </c:numRef>
          </c:val>
          <c:extLst>
            <c:ext xmlns:c16="http://schemas.microsoft.com/office/drawing/2014/chart" uri="{C3380CC4-5D6E-409C-BE32-E72D297353CC}">
              <c16:uniqueId val="{00000000-ECA6-4A13-A649-B63755EED90D}"/>
            </c:ext>
          </c:extLst>
        </c:ser>
        <c:ser>
          <c:idx val="1"/>
          <c:order val="1"/>
          <c:tx>
            <c:strRef>
              <c:f>'Avg. domestic unit'!$C$21</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A820-4409-9322-AB52932B365B}"/>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unit'!$A$22:$A$27</c:f>
              <c:strCache>
                <c:ptCount val="6"/>
                <c:pt idx="0">
                  <c:v>Albania</c:v>
                </c:pt>
                <c:pt idx="1">
                  <c:v>Bosnia</c:v>
                </c:pt>
                <c:pt idx="2">
                  <c:v>Kosovo*</c:v>
                </c:pt>
                <c:pt idx="3">
                  <c:v>Montenegro</c:v>
                </c:pt>
                <c:pt idx="4">
                  <c:v>North Macedonia</c:v>
                </c:pt>
                <c:pt idx="5">
                  <c:v>Serbia</c:v>
                </c:pt>
              </c:strCache>
            </c:strRef>
          </c:cat>
          <c:val>
            <c:numRef>
              <c:f>'Avg. domestic unit'!$C$22:$C$27</c:f>
              <c:numCache>
                <c:formatCode>#,##0.00</c:formatCode>
                <c:ptCount val="6"/>
                <c:pt idx="0">
                  <c:v>1.9843151199677524</c:v>
                </c:pt>
                <c:pt idx="1">
                  <c:v>0</c:v>
                </c:pt>
                <c:pt idx="2">
                  <c:v>0.49473242593570882</c:v>
                </c:pt>
                <c:pt idx="3">
                  <c:v>2.1295176626683827</c:v>
                </c:pt>
                <c:pt idx="4">
                  <c:v>0.94752676329989793</c:v>
                </c:pt>
                <c:pt idx="5">
                  <c:v>2.7723013692770349</c:v>
                </c:pt>
              </c:numCache>
            </c:numRef>
          </c:val>
          <c:extLst>
            <c:ext xmlns:c16="http://schemas.microsoft.com/office/drawing/2014/chart" uri="{C3380CC4-5D6E-409C-BE32-E72D297353CC}">
              <c16:uniqueId val="{00000001-ECA6-4A13-A649-B63755EED90D}"/>
            </c:ext>
          </c:extLst>
        </c:ser>
        <c:ser>
          <c:idx val="2"/>
          <c:order val="2"/>
          <c:tx>
            <c:strRef>
              <c:f>'Avg. domestic unit'!$D$21</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unit'!$A$22:$A$27</c:f>
              <c:strCache>
                <c:ptCount val="6"/>
                <c:pt idx="0">
                  <c:v>Albania</c:v>
                </c:pt>
                <c:pt idx="1">
                  <c:v>Bosnia</c:v>
                </c:pt>
                <c:pt idx="2">
                  <c:v>Kosovo*</c:v>
                </c:pt>
                <c:pt idx="3">
                  <c:v>Montenegro</c:v>
                </c:pt>
                <c:pt idx="4">
                  <c:v>North Macedonia</c:v>
                </c:pt>
                <c:pt idx="5">
                  <c:v>Serbia</c:v>
                </c:pt>
              </c:strCache>
            </c:strRef>
          </c:cat>
          <c:val>
            <c:numRef>
              <c:f>'Avg. domestic unit'!$D$22:$D$27</c:f>
              <c:numCache>
                <c:formatCode>#,##0.00</c:formatCode>
                <c:ptCount val="6"/>
                <c:pt idx="0">
                  <c:v>2.2668205456561683</c:v>
                </c:pt>
                <c:pt idx="1">
                  <c:v>0.87380794128265149</c:v>
                </c:pt>
                <c:pt idx="2">
                  <c:v>0.94040516020370601</c:v>
                </c:pt>
                <c:pt idx="3">
                  <c:v>2.4202109096860593</c:v>
                </c:pt>
                <c:pt idx="4">
                  <c:v>1.7777313725771196</c:v>
                </c:pt>
                <c:pt idx="5">
                  <c:v>2.9067498704862196</c:v>
                </c:pt>
              </c:numCache>
            </c:numRef>
          </c:val>
          <c:extLst>
            <c:ext xmlns:c16="http://schemas.microsoft.com/office/drawing/2014/chart" uri="{C3380CC4-5D6E-409C-BE32-E72D297353CC}">
              <c16:uniqueId val="{00000002-ECA6-4A13-A649-B63755EED90D}"/>
            </c:ext>
          </c:extLst>
        </c:ser>
        <c:ser>
          <c:idx val="3"/>
          <c:order val="3"/>
          <c:tx>
            <c:strRef>
              <c:f>'Avg. domestic unit'!$E$21</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unit'!$A$22:$A$27</c:f>
              <c:strCache>
                <c:ptCount val="6"/>
                <c:pt idx="0">
                  <c:v>Albania</c:v>
                </c:pt>
                <c:pt idx="1">
                  <c:v>Bosnia</c:v>
                </c:pt>
                <c:pt idx="2">
                  <c:v>Kosovo*</c:v>
                </c:pt>
                <c:pt idx="3">
                  <c:v>Montenegro</c:v>
                </c:pt>
                <c:pt idx="4">
                  <c:v>North Macedonia</c:v>
                </c:pt>
                <c:pt idx="5">
                  <c:v>Serbia</c:v>
                </c:pt>
              </c:strCache>
            </c:strRef>
          </c:cat>
          <c:val>
            <c:numRef>
              <c:f>'Avg. domestic unit'!$E$22:$E$27</c:f>
              <c:numCache>
                <c:formatCode>#,##0.00</c:formatCode>
                <c:ptCount val="6"/>
                <c:pt idx="0">
                  <c:v>2.5489037277753073</c:v>
                </c:pt>
                <c:pt idx="1">
                  <c:v>1.1453831832015182</c:v>
                </c:pt>
                <c:pt idx="2">
                  <c:v>1.0094454904200745</c:v>
                </c:pt>
                <c:pt idx="3">
                  <c:v>3.1830636398950727</c:v>
                </c:pt>
                <c:pt idx="4">
                  <c:v>2.0893392858935451</c:v>
                </c:pt>
                <c:pt idx="5">
                  <c:v>3.1170559190170373</c:v>
                </c:pt>
              </c:numCache>
            </c:numRef>
          </c:val>
          <c:extLst>
            <c:ext xmlns:c16="http://schemas.microsoft.com/office/drawing/2014/chart" uri="{C3380CC4-5D6E-409C-BE32-E72D297353CC}">
              <c16:uniqueId val="{00000003-ECA6-4A13-A649-B63755EED90D}"/>
            </c:ext>
          </c:extLst>
        </c:ser>
        <c:ser>
          <c:idx val="4"/>
          <c:order val="4"/>
          <c:tx>
            <c:strRef>
              <c:f>'Avg. domestic unit'!$F$21</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unit'!$A$22:$A$27</c:f>
              <c:strCache>
                <c:ptCount val="6"/>
                <c:pt idx="0">
                  <c:v>Albania</c:v>
                </c:pt>
                <c:pt idx="1">
                  <c:v>Bosnia</c:v>
                </c:pt>
                <c:pt idx="2">
                  <c:v>Kosovo*</c:v>
                </c:pt>
                <c:pt idx="3">
                  <c:v>Montenegro</c:v>
                </c:pt>
                <c:pt idx="4">
                  <c:v>North Macedonia</c:v>
                </c:pt>
                <c:pt idx="5">
                  <c:v>Serbia</c:v>
                </c:pt>
              </c:strCache>
            </c:strRef>
          </c:cat>
          <c:val>
            <c:numRef>
              <c:f>'Avg. domestic unit'!$F$22:$F$27</c:f>
              <c:numCache>
                <c:formatCode>#,##0.00</c:formatCode>
                <c:ptCount val="6"/>
                <c:pt idx="0">
                  <c:v>2.4485652755981024</c:v>
                </c:pt>
                <c:pt idx="1">
                  <c:v>1.2015153399879874</c:v>
                </c:pt>
                <c:pt idx="2">
                  <c:v>1.0636021958933695</c:v>
                </c:pt>
                <c:pt idx="3">
                  <c:v>3.0873252546202772</c:v>
                </c:pt>
                <c:pt idx="4">
                  <c:v>2.2495732967731539</c:v>
                </c:pt>
                <c:pt idx="5">
                  <c:v>3.3661925025974058</c:v>
                </c:pt>
              </c:numCache>
            </c:numRef>
          </c:val>
          <c:extLst>
            <c:ext xmlns:c16="http://schemas.microsoft.com/office/drawing/2014/chart" uri="{C3380CC4-5D6E-409C-BE32-E72D297353CC}">
              <c16:uniqueId val="{00000000-B25F-40BC-876D-E8F1E4DFC443}"/>
            </c:ext>
          </c:extLst>
        </c:ser>
        <c:ser>
          <c:idx val="5"/>
          <c:order val="5"/>
          <c:tx>
            <c:strRef>
              <c:f>'Avg. domestic unit'!$G$21</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unit'!$A$22:$A$27</c:f>
              <c:strCache>
                <c:ptCount val="6"/>
                <c:pt idx="0">
                  <c:v>Albania</c:v>
                </c:pt>
                <c:pt idx="1">
                  <c:v>Bosnia</c:v>
                </c:pt>
                <c:pt idx="2">
                  <c:v>Kosovo*</c:v>
                </c:pt>
                <c:pt idx="3">
                  <c:v>Montenegro</c:v>
                </c:pt>
                <c:pt idx="4">
                  <c:v>North Macedonia</c:v>
                </c:pt>
                <c:pt idx="5">
                  <c:v>Serbia</c:v>
                </c:pt>
              </c:strCache>
            </c:strRef>
          </c:cat>
          <c:val>
            <c:numRef>
              <c:f>'Avg. domestic unit'!$G$22:$G$27</c:f>
              <c:numCache>
                <c:formatCode>#,##0.00</c:formatCode>
                <c:ptCount val="6"/>
                <c:pt idx="0">
                  <c:v>2.8629545329281325</c:v>
                </c:pt>
                <c:pt idx="1">
                  <c:v>1.3736225494532099</c:v>
                </c:pt>
                <c:pt idx="2">
                  <c:v>1.0739975749897053</c:v>
                </c:pt>
                <c:pt idx="3">
                  <c:v>3.4759892376832897</c:v>
                </c:pt>
                <c:pt idx="4">
                  <c:v>2.5189819811994334</c:v>
                </c:pt>
                <c:pt idx="5">
                  <c:v>3.8183499915134309</c:v>
                </c:pt>
              </c:numCache>
            </c:numRef>
          </c:val>
          <c:extLst>
            <c:ext xmlns:c16="http://schemas.microsoft.com/office/drawing/2014/chart" uri="{C3380CC4-5D6E-409C-BE32-E72D297353CC}">
              <c16:uniqueId val="{00000001-B25F-40BC-876D-E8F1E4DFC443}"/>
            </c:ext>
          </c:extLst>
        </c:ser>
        <c:ser>
          <c:idx val="6"/>
          <c:order val="6"/>
          <c:tx>
            <c:strRef>
              <c:f>'Avg. domestic unit'!$H$21</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unit'!$A$22:$A$27</c:f>
              <c:strCache>
                <c:ptCount val="6"/>
                <c:pt idx="0">
                  <c:v>Albania</c:v>
                </c:pt>
                <c:pt idx="1">
                  <c:v>Bosnia</c:v>
                </c:pt>
                <c:pt idx="2">
                  <c:v>Kosovo*</c:v>
                </c:pt>
                <c:pt idx="3">
                  <c:v>Montenegro</c:v>
                </c:pt>
                <c:pt idx="4">
                  <c:v>North Macedonia</c:v>
                </c:pt>
                <c:pt idx="5">
                  <c:v>Serbia</c:v>
                </c:pt>
              </c:strCache>
            </c:strRef>
          </c:cat>
          <c:val>
            <c:numRef>
              <c:f>'Avg. domestic unit'!$H$22:$H$27</c:f>
              <c:numCache>
                <c:formatCode>#,##0.00</c:formatCode>
                <c:ptCount val="6"/>
                <c:pt idx="0">
                  <c:v>2.7093876389970308</c:v>
                </c:pt>
                <c:pt idx="1">
                  <c:v>1.5349726320279518</c:v>
                </c:pt>
                <c:pt idx="2">
                  <c:v>1.0835986178358021</c:v>
                </c:pt>
                <c:pt idx="3">
                  <c:v>4.0207710963197156</c:v>
                </c:pt>
                <c:pt idx="4">
                  <c:v>2.8973776039113859</c:v>
                </c:pt>
                <c:pt idx="5">
                  <c:v>4.2247786788438875</c:v>
                </c:pt>
              </c:numCache>
            </c:numRef>
          </c:val>
          <c:extLst>
            <c:ext xmlns:c16="http://schemas.microsoft.com/office/drawing/2014/chart" uri="{C3380CC4-5D6E-409C-BE32-E72D297353CC}">
              <c16:uniqueId val="{00000000-75C8-4F71-8496-E8E110346210}"/>
            </c:ext>
          </c:extLst>
        </c:ser>
        <c:ser>
          <c:idx val="7"/>
          <c:order val="7"/>
          <c:tx>
            <c:strRef>
              <c:f>'Avg. domestic unit'!$I$21</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unit'!$A$22:$A$27</c:f>
              <c:strCache>
                <c:ptCount val="6"/>
                <c:pt idx="0">
                  <c:v>Albania</c:v>
                </c:pt>
                <c:pt idx="1">
                  <c:v>Bosnia</c:v>
                </c:pt>
                <c:pt idx="2">
                  <c:v>Kosovo*</c:v>
                </c:pt>
                <c:pt idx="3">
                  <c:v>Montenegro</c:v>
                </c:pt>
                <c:pt idx="4">
                  <c:v>North Macedonia</c:v>
                </c:pt>
                <c:pt idx="5">
                  <c:v>Serbia</c:v>
                </c:pt>
              </c:strCache>
            </c:strRef>
          </c:cat>
          <c:val>
            <c:numRef>
              <c:f>'Avg. domestic unit'!$I$22:$I$27</c:f>
              <c:numCache>
                <c:formatCode>#,##0.00</c:formatCode>
                <c:ptCount val="6"/>
                <c:pt idx="0">
                  <c:v>2.9948883320639017</c:v>
                </c:pt>
                <c:pt idx="1">
                  <c:v>1.8295352539101737</c:v>
                </c:pt>
                <c:pt idx="2">
                  <c:v>1.2078271843440509</c:v>
                </c:pt>
                <c:pt idx="3">
                  <c:v>4.6151017999565145</c:v>
                </c:pt>
                <c:pt idx="4">
                  <c:v>2.6733225719576232</c:v>
                </c:pt>
                <c:pt idx="5">
                  <c:v>4.5217169065246878</c:v>
                </c:pt>
              </c:numCache>
            </c:numRef>
          </c:val>
          <c:extLst>
            <c:ext xmlns:c16="http://schemas.microsoft.com/office/drawing/2014/chart" uri="{C3380CC4-5D6E-409C-BE32-E72D297353CC}">
              <c16:uniqueId val="{00000001-75C8-4F71-8496-E8E110346210}"/>
            </c:ext>
          </c:extLst>
        </c:ser>
        <c:ser>
          <c:idx val="8"/>
          <c:order val="8"/>
          <c:tx>
            <c:strRef>
              <c:f>'Avg. domestic unit'!$J$21</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unit'!$A$22:$A$27</c:f>
              <c:strCache>
                <c:ptCount val="6"/>
                <c:pt idx="0">
                  <c:v>Albania</c:v>
                </c:pt>
                <c:pt idx="1">
                  <c:v>Bosnia</c:v>
                </c:pt>
                <c:pt idx="2">
                  <c:v>Kosovo*</c:v>
                </c:pt>
                <c:pt idx="3">
                  <c:v>Montenegro</c:v>
                </c:pt>
                <c:pt idx="4">
                  <c:v>North Macedonia</c:v>
                </c:pt>
                <c:pt idx="5">
                  <c:v>Serbia</c:v>
                </c:pt>
              </c:strCache>
            </c:strRef>
          </c:cat>
          <c:val>
            <c:numRef>
              <c:f>'Avg. domestic unit'!$J$22:$J$27</c:f>
              <c:numCache>
                <c:formatCode>#,##0.00</c:formatCode>
                <c:ptCount val="6"/>
                <c:pt idx="0">
                  <c:v>3.1362557749784883</c:v>
                </c:pt>
                <c:pt idx="1">
                  <c:v>1.851476767353567</c:v>
                </c:pt>
                <c:pt idx="2">
                  <c:v>1.0514343234709589</c:v>
                </c:pt>
                <c:pt idx="3">
                  <c:v>4.693816727938219</c:v>
                </c:pt>
                <c:pt idx="4">
                  <c:v>3.2570133930743093</c:v>
                </c:pt>
                <c:pt idx="5">
                  <c:v>4.966242924768113</c:v>
                </c:pt>
              </c:numCache>
            </c:numRef>
          </c:val>
          <c:extLst>
            <c:ext xmlns:c16="http://schemas.microsoft.com/office/drawing/2014/chart" uri="{C3380CC4-5D6E-409C-BE32-E72D297353CC}">
              <c16:uniqueId val="{00000000-FC41-40E5-BEED-1966EBC472F5}"/>
            </c:ext>
          </c:extLst>
        </c:ser>
        <c:ser>
          <c:idx val="9"/>
          <c:order val="9"/>
          <c:tx>
            <c:strRef>
              <c:f>'Avg. domestic unit'!$K$21</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unit'!$A$22:$A$27</c:f>
              <c:strCache>
                <c:ptCount val="6"/>
                <c:pt idx="0">
                  <c:v>Albania</c:v>
                </c:pt>
                <c:pt idx="1">
                  <c:v>Bosnia</c:v>
                </c:pt>
                <c:pt idx="2">
                  <c:v>Kosovo*</c:v>
                </c:pt>
                <c:pt idx="3">
                  <c:v>Montenegro</c:v>
                </c:pt>
                <c:pt idx="4">
                  <c:v>North Macedonia</c:v>
                </c:pt>
                <c:pt idx="5">
                  <c:v>Serbia</c:v>
                </c:pt>
              </c:strCache>
            </c:strRef>
          </c:cat>
          <c:val>
            <c:numRef>
              <c:f>'Avg. domestic unit'!$K$22:$K$27</c:f>
              <c:numCache>
                <c:formatCode>#,##0.00</c:formatCode>
                <c:ptCount val="6"/>
                <c:pt idx="0">
                  <c:v>3.5664386232741823</c:v>
                </c:pt>
                <c:pt idx="1">
                  <c:v>1.9347768549410214</c:v>
                </c:pt>
                <c:pt idx="2">
                  <c:v>1.1282553288032491</c:v>
                </c:pt>
                <c:pt idx="3">
                  <c:v>5.0697698284547421</c:v>
                </c:pt>
                <c:pt idx="4">
                  <c:v>3.3328587929353133</c:v>
                </c:pt>
                <c:pt idx="5">
                  <c:v>5.2535967924886178</c:v>
                </c:pt>
              </c:numCache>
            </c:numRef>
          </c:val>
          <c:extLst>
            <c:ext xmlns:c16="http://schemas.microsoft.com/office/drawing/2014/chart" uri="{C3380CC4-5D6E-409C-BE32-E72D297353CC}">
              <c16:uniqueId val="{00000001-FC41-40E5-BEED-1966EBC472F5}"/>
            </c:ext>
          </c:extLst>
        </c:ser>
        <c:ser>
          <c:idx val="10"/>
          <c:order val="10"/>
          <c:tx>
            <c:strRef>
              <c:f>'Avg. domestic unit'!$L$21</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unit'!$A$22:$A$27</c:f>
              <c:strCache>
                <c:ptCount val="6"/>
                <c:pt idx="0">
                  <c:v>Albania</c:v>
                </c:pt>
                <c:pt idx="1">
                  <c:v>Bosnia</c:v>
                </c:pt>
                <c:pt idx="2">
                  <c:v>Kosovo*</c:v>
                </c:pt>
                <c:pt idx="3">
                  <c:v>Montenegro</c:v>
                </c:pt>
                <c:pt idx="4">
                  <c:v>North Macedonia</c:v>
                </c:pt>
                <c:pt idx="5">
                  <c:v>Serbia</c:v>
                </c:pt>
              </c:strCache>
            </c:strRef>
          </c:cat>
          <c:val>
            <c:numRef>
              <c:f>'Avg. domestic unit'!$L$22:$L$27</c:f>
              <c:numCache>
                <c:formatCode>#,##0.00</c:formatCode>
                <c:ptCount val="6"/>
                <c:pt idx="0">
                  <c:v>4.5572544208494667</c:v>
                </c:pt>
                <c:pt idx="1">
                  <c:v>2.0724682662683258</c:v>
                </c:pt>
                <c:pt idx="2">
                  <c:v>1.2773334858117991</c:v>
                </c:pt>
                <c:pt idx="3">
                  <c:v>5.4641462963406857</c:v>
                </c:pt>
                <c:pt idx="4">
                  <c:v>3.7761431517093875</c:v>
                </c:pt>
                <c:pt idx="5">
                  <c:v>5.559986652478873</c:v>
                </c:pt>
              </c:numCache>
            </c:numRef>
          </c:val>
          <c:extLst>
            <c:ext xmlns:c16="http://schemas.microsoft.com/office/drawing/2014/chart" uri="{C3380CC4-5D6E-409C-BE32-E72D297353CC}">
              <c16:uniqueId val="{00000000-8C6B-4664-8936-CB8422012482}"/>
            </c:ext>
          </c:extLst>
        </c:ser>
        <c:ser>
          <c:idx val="11"/>
          <c:order val="11"/>
          <c:tx>
            <c:strRef>
              <c:f>'Avg. domestic unit'!$M$21</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unit'!$A$22:$A$27</c:f>
              <c:strCache>
                <c:ptCount val="6"/>
                <c:pt idx="0">
                  <c:v>Albania</c:v>
                </c:pt>
                <c:pt idx="1">
                  <c:v>Bosnia</c:v>
                </c:pt>
                <c:pt idx="2">
                  <c:v>Kosovo*</c:v>
                </c:pt>
                <c:pt idx="3">
                  <c:v>Montenegro</c:v>
                </c:pt>
                <c:pt idx="4">
                  <c:v>North Macedonia</c:v>
                </c:pt>
                <c:pt idx="5">
                  <c:v>Serbia</c:v>
                </c:pt>
              </c:strCache>
            </c:strRef>
          </c:cat>
          <c:val>
            <c:numRef>
              <c:f>'Avg. domestic unit'!$M$22:$M$27</c:f>
              <c:numCache>
                <c:formatCode>#,##0.00</c:formatCode>
                <c:ptCount val="6"/>
                <c:pt idx="0">
                  <c:v>5.5167437023186174</c:v>
                </c:pt>
                <c:pt idx="1">
                  <c:v>2.2606057330832097</c:v>
                </c:pt>
                <c:pt idx="2">
                  <c:v>1.5602756552914332</c:v>
                </c:pt>
                <c:pt idx="3">
                  <c:v>6.1114644139320609</c:v>
                </c:pt>
                <c:pt idx="4">
                  <c:v>4.0658432636054425</c:v>
                </c:pt>
                <c:pt idx="5">
                  <c:v>5.7171499565235386</c:v>
                </c:pt>
              </c:numCache>
            </c:numRef>
          </c:val>
          <c:extLst>
            <c:ext xmlns:c16="http://schemas.microsoft.com/office/drawing/2014/chart" uri="{C3380CC4-5D6E-409C-BE32-E72D297353CC}">
              <c16:uniqueId val="{00000001-8C6B-4664-8936-CB8422012482}"/>
            </c:ext>
          </c:extLst>
        </c:ser>
        <c:ser>
          <c:idx val="12"/>
          <c:order val="12"/>
          <c:tx>
            <c:strRef>
              <c:f>'Avg. domestic unit'!$N$21</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unit'!$A$22:$A$27</c:f>
              <c:strCache>
                <c:ptCount val="6"/>
                <c:pt idx="0">
                  <c:v>Albania</c:v>
                </c:pt>
                <c:pt idx="1">
                  <c:v>Bosnia</c:v>
                </c:pt>
                <c:pt idx="2">
                  <c:v>Kosovo*</c:v>
                </c:pt>
                <c:pt idx="3">
                  <c:v>Montenegro</c:v>
                </c:pt>
                <c:pt idx="4">
                  <c:v>North Macedonia</c:v>
                </c:pt>
                <c:pt idx="5">
                  <c:v>Serbia</c:v>
                </c:pt>
              </c:strCache>
            </c:strRef>
          </c:cat>
          <c:val>
            <c:numRef>
              <c:f>'Avg. domestic unit'!$N$22:$N$27</c:f>
              <c:numCache>
                <c:formatCode>#,##0.00</c:formatCode>
                <c:ptCount val="6"/>
                <c:pt idx="0">
                  <c:v>5.6908367033925309</c:v>
                </c:pt>
                <c:pt idx="1">
                  <c:v>2.2960404939635404</c:v>
                </c:pt>
                <c:pt idx="2">
                  <c:v>1.5580531736997241</c:v>
                </c:pt>
                <c:pt idx="3">
                  <c:v>6.2311915020819812</c:v>
                </c:pt>
                <c:pt idx="4">
                  <c:v>4.4613347654982416</c:v>
                </c:pt>
                <c:pt idx="5">
                  <c:v>6.8432254422077037</c:v>
                </c:pt>
              </c:numCache>
            </c:numRef>
          </c:val>
          <c:extLst>
            <c:ext xmlns:c16="http://schemas.microsoft.com/office/drawing/2014/chart" uri="{C3380CC4-5D6E-409C-BE32-E72D297353CC}">
              <c16:uniqueId val="{00000000-B081-4978-AA3B-3BF730689077}"/>
            </c:ext>
          </c:extLst>
        </c:ser>
        <c:ser>
          <c:idx val="13"/>
          <c:order val="13"/>
          <c:tx>
            <c:strRef>
              <c:f>'Avg. domestic unit'!$O$21</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unit'!$A$22:$A$27</c:f>
              <c:strCache>
                <c:ptCount val="6"/>
                <c:pt idx="0">
                  <c:v>Albania</c:v>
                </c:pt>
                <c:pt idx="1">
                  <c:v>Bosnia</c:v>
                </c:pt>
                <c:pt idx="2">
                  <c:v>Kosovo*</c:v>
                </c:pt>
                <c:pt idx="3">
                  <c:v>Montenegro</c:v>
                </c:pt>
                <c:pt idx="4">
                  <c:v>North Macedonia</c:v>
                </c:pt>
                <c:pt idx="5">
                  <c:v>Serbia</c:v>
                </c:pt>
              </c:strCache>
            </c:strRef>
          </c:cat>
          <c:val>
            <c:numRef>
              <c:f>'Avg. domestic unit'!$O$22:$O$27</c:f>
              <c:numCache>
                <c:formatCode>#,##0.00</c:formatCode>
                <c:ptCount val="6"/>
                <c:pt idx="0">
                  <c:v>6.6150591832410015</c:v>
                </c:pt>
                <c:pt idx="1">
                  <c:v>2.4982406023705122</c:v>
                </c:pt>
                <c:pt idx="2">
                  <c:v>1.6892914865693152</c:v>
                </c:pt>
                <c:pt idx="3">
                  <c:v>6.6260920720251049</c:v>
                </c:pt>
                <c:pt idx="4">
                  <c:v>4.7012263172103257</c:v>
                </c:pt>
                <c:pt idx="5">
                  <c:v>7.3426543312326196</c:v>
                </c:pt>
              </c:numCache>
            </c:numRef>
          </c:val>
          <c:extLst>
            <c:ext xmlns:c16="http://schemas.microsoft.com/office/drawing/2014/chart" uri="{C3380CC4-5D6E-409C-BE32-E72D297353CC}">
              <c16:uniqueId val="{00000001-B081-4978-AA3B-3BF730689077}"/>
            </c:ext>
          </c:extLst>
        </c:ser>
        <c:ser>
          <c:idx val="14"/>
          <c:order val="14"/>
          <c:tx>
            <c:strRef>
              <c:f>'Avg. domestic unit'!$P$21</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unit'!$A$22:$A$27</c:f>
              <c:strCache>
                <c:ptCount val="6"/>
                <c:pt idx="0">
                  <c:v>Albania</c:v>
                </c:pt>
                <c:pt idx="1">
                  <c:v>Bosnia</c:v>
                </c:pt>
                <c:pt idx="2">
                  <c:v>Kosovo*</c:v>
                </c:pt>
                <c:pt idx="3">
                  <c:v>Montenegro</c:v>
                </c:pt>
                <c:pt idx="4">
                  <c:v>North Macedonia</c:v>
                </c:pt>
                <c:pt idx="5">
                  <c:v>Serbia</c:v>
                </c:pt>
              </c:strCache>
            </c:strRef>
          </c:cat>
          <c:val>
            <c:numRef>
              <c:f>'Avg. domestic unit'!$P$22:$P$27</c:f>
              <c:numCache>
                <c:formatCode>#,##0.00</c:formatCode>
                <c:ptCount val="6"/>
                <c:pt idx="0">
                  <c:v>6.0302713220463398</c:v>
                </c:pt>
                <c:pt idx="1">
                  <c:v>2.8595469198027583</c:v>
                </c:pt>
                <c:pt idx="2">
                  <c:v>1.5946964567027964</c:v>
                </c:pt>
                <c:pt idx="3">
                  <c:v>7.475532447441787</c:v>
                </c:pt>
                <c:pt idx="4">
                  <c:v>5.2901729164770703</c:v>
                </c:pt>
                <c:pt idx="5">
                  <c:v>7.61485937036844</c:v>
                </c:pt>
              </c:numCache>
            </c:numRef>
          </c:val>
          <c:extLst>
            <c:ext xmlns:c16="http://schemas.microsoft.com/office/drawing/2014/chart" uri="{C3380CC4-5D6E-409C-BE32-E72D297353CC}">
              <c16:uniqueId val="{00000000-8859-4849-A759-EA764ADA5ECC}"/>
            </c:ext>
          </c:extLst>
        </c:ser>
        <c:ser>
          <c:idx val="15"/>
          <c:order val="15"/>
          <c:tx>
            <c:strRef>
              <c:f>'Avg. domestic unit'!$Q$21</c:f>
              <c:strCache>
                <c:ptCount val="1"/>
                <c:pt idx="0">
                  <c:v>Q3 2022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domestic unit'!$A$22:$A$27</c:f>
              <c:strCache>
                <c:ptCount val="6"/>
                <c:pt idx="0">
                  <c:v>Albania</c:v>
                </c:pt>
                <c:pt idx="1">
                  <c:v>Bosnia</c:v>
                </c:pt>
                <c:pt idx="2">
                  <c:v>Kosovo*</c:v>
                </c:pt>
                <c:pt idx="3">
                  <c:v>Montenegro</c:v>
                </c:pt>
                <c:pt idx="4">
                  <c:v>North Macedonia</c:v>
                </c:pt>
                <c:pt idx="5">
                  <c:v>Serbia</c:v>
                </c:pt>
              </c:strCache>
            </c:strRef>
          </c:cat>
          <c:val>
            <c:numRef>
              <c:f>'Avg. domestic unit'!$Q$22:$Q$27</c:f>
              <c:numCache>
                <c:formatCode>#,##0.00</c:formatCode>
                <c:ptCount val="6"/>
                <c:pt idx="0">
                  <c:v>5.6991165269420998</c:v>
                </c:pt>
                <c:pt idx="1">
                  <c:v>3.2504051228586115</c:v>
                </c:pt>
                <c:pt idx="2">
                  <c:v>1.8752534420963929</c:v>
                </c:pt>
                <c:pt idx="3">
                  <c:v>8.6408171318900209</c:v>
                </c:pt>
                <c:pt idx="4">
                  <c:v>6.0306096025855602</c:v>
                </c:pt>
                <c:pt idx="5">
                  <c:v>8.2793387037208017</c:v>
                </c:pt>
              </c:numCache>
            </c:numRef>
          </c:val>
          <c:extLst>
            <c:ext xmlns:c16="http://schemas.microsoft.com/office/drawing/2014/chart" uri="{C3380CC4-5D6E-409C-BE32-E72D297353CC}">
              <c16:uniqueId val="{00000001-8859-4849-A759-EA764ADA5ECC}"/>
            </c:ext>
          </c:extLst>
        </c:ser>
        <c:dLbls>
          <c:dLblPos val="outEnd"/>
          <c:showLegendKey val="0"/>
          <c:showVal val="1"/>
          <c:showCatName val="0"/>
          <c:showSerName val="0"/>
          <c:showPercent val="0"/>
          <c:showBubbleSize val="0"/>
        </c:dLbls>
        <c:gapWidth val="219"/>
        <c:overlap val="-27"/>
        <c:axId val="845237760"/>
        <c:axId val="845247600"/>
      </c:barChart>
      <c:catAx>
        <c:axId val="8452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5247600"/>
        <c:crosses val="autoZero"/>
        <c:auto val="1"/>
        <c:lblAlgn val="ctr"/>
        <c:lblOffset val="100"/>
        <c:noMultiLvlLbl val="0"/>
      </c:catAx>
      <c:valAx>
        <c:axId val="8452476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5237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6b Average number of roaming minutes (calls made, WB alternative  RLAH+ and RLAH) / subscriber (WB) /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672538773483202E-2"/>
          <c:y val="0.16285736728184044"/>
          <c:w val="0.92286175779679835"/>
          <c:h val="0.70411376446468632"/>
        </c:manualLayout>
      </c:layout>
      <c:barChart>
        <c:barDir val="col"/>
        <c:grouping val="clustered"/>
        <c:varyColors val="0"/>
        <c:ser>
          <c:idx val="0"/>
          <c:order val="0"/>
          <c:tx>
            <c:strRef>
              <c:f>'Avg. roaming unit'!$B$3</c:f>
              <c:strCache>
                <c:ptCount val="1"/>
                <c:pt idx="0">
                  <c:v>Q4 2018</c:v>
                </c:pt>
              </c:strCache>
            </c:strRef>
          </c:tx>
          <c:spPr>
            <a:solidFill>
              <a:schemeClr val="accent1"/>
            </a:solidFill>
            <a:ln>
              <a:noFill/>
            </a:ln>
            <a:effectLst/>
          </c:spPr>
          <c:invertIfNegative val="0"/>
          <c:dLbls>
            <c:delete val="1"/>
          </c:dLbls>
          <c:cat>
            <c:strRef>
              <c:f>'Avg. roaming unit'!$A$4:$A$9</c:f>
              <c:strCache>
                <c:ptCount val="6"/>
                <c:pt idx="0">
                  <c:v>Albania</c:v>
                </c:pt>
                <c:pt idx="1">
                  <c:v>Bosnia</c:v>
                </c:pt>
                <c:pt idx="2">
                  <c:v>Kosovo*</c:v>
                </c:pt>
                <c:pt idx="3">
                  <c:v>Montenegro</c:v>
                </c:pt>
                <c:pt idx="4">
                  <c:v>North Macedonia</c:v>
                </c:pt>
                <c:pt idx="5">
                  <c:v>Serbia</c:v>
                </c:pt>
              </c:strCache>
            </c:strRef>
          </c:cat>
          <c:val>
            <c:numRef>
              <c:f>'Avg. roaming unit'!$B$4:$B$9</c:f>
              <c:numCache>
                <c:formatCode>#,##0.00</c:formatCode>
                <c:ptCount val="6"/>
                <c:pt idx="0">
                  <c:v>1.2468298578459411</c:v>
                </c:pt>
                <c:pt idx="1">
                  <c:v>0</c:v>
                </c:pt>
                <c:pt idx="2">
                  <c:v>9.8761404090686913E-2</c:v>
                </c:pt>
                <c:pt idx="3">
                  <c:v>52.372870263639783</c:v>
                </c:pt>
                <c:pt idx="4">
                  <c:v>0</c:v>
                </c:pt>
                <c:pt idx="5">
                  <c:v>0</c:v>
                </c:pt>
              </c:numCache>
            </c:numRef>
          </c:val>
          <c:extLst>
            <c:ext xmlns:c16="http://schemas.microsoft.com/office/drawing/2014/chart" uri="{C3380CC4-5D6E-409C-BE32-E72D297353CC}">
              <c16:uniqueId val="{00000000-0877-405F-B2EC-1B6B829BEC2D}"/>
            </c:ext>
          </c:extLst>
        </c:ser>
        <c:ser>
          <c:idx val="1"/>
          <c:order val="1"/>
          <c:tx>
            <c:strRef>
              <c:f>'Avg. roaming unit'!$C$3</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5B6A-49B9-B4AD-E7099E87D00F}"/>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unit'!$A$4:$A$9</c:f>
              <c:strCache>
                <c:ptCount val="6"/>
                <c:pt idx="0">
                  <c:v>Albania</c:v>
                </c:pt>
                <c:pt idx="1">
                  <c:v>Bosnia</c:v>
                </c:pt>
                <c:pt idx="2">
                  <c:v>Kosovo*</c:v>
                </c:pt>
                <c:pt idx="3">
                  <c:v>Montenegro</c:v>
                </c:pt>
                <c:pt idx="4">
                  <c:v>North Macedonia</c:v>
                </c:pt>
                <c:pt idx="5">
                  <c:v>Serbia</c:v>
                </c:pt>
              </c:strCache>
            </c:strRef>
          </c:cat>
          <c:val>
            <c:numRef>
              <c:f>'Avg. roaming unit'!$C$4:$C$9</c:f>
              <c:numCache>
                <c:formatCode>#,##0.00</c:formatCode>
                <c:ptCount val="6"/>
                <c:pt idx="0">
                  <c:v>1.1398209893609395</c:v>
                </c:pt>
                <c:pt idx="1">
                  <c:v>0</c:v>
                </c:pt>
                <c:pt idx="2">
                  <c:v>8.6350313581910199E-2</c:v>
                </c:pt>
                <c:pt idx="3">
                  <c:v>52.120075994443617</c:v>
                </c:pt>
                <c:pt idx="4">
                  <c:v>0.47027910405033846</c:v>
                </c:pt>
                <c:pt idx="5">
                  <c:v>1.2143920402218098</c:v>
                </c:pt>
              </c:numCache>
            </c:numRef>
          </c:val>
          <c:extLst>
            <c:ext xmlns:c16="http://schemas.microsoft.com/office/drawing/2014/chart" uri="{C3380CC4-5D6E-409C-BE32-E72D297353CC}">
              <c16:uniqueId val="{00000001-0877-405F-B2EC-1B6B829BEC2D}"/>
            </c:ext>
          </c:extLst>
        </c:ser>
        <c:ser>
          <c:idx val="2"/>
          <c:order val="2"/>
          <c:tx>
            <c:strRef>
              <c:f>'Avg. roaming unit'!$D$3</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unit'!$A$4:$A$9</c:f>
              <c:strCache>
                <c:ptCount val="6"/>
                <c:pt idx="0">
                  <c:v>Albania</c:v>
                </c:pt>
                <c:pt idx="1">
                  <c:v>Bosnia</c:v>
                </c:pt>
                <c:pt idx="2">
                  <c:v>Kosovo*</c:v>
                </c:pt>
                <c:pt idx="3">
                  <c:v>Montenegro</c:v>
                </c:pt>
                <c:pt idx="4">
                  <c:v>North Macedonia</c:v>
                </c:pt>
                <c:pt idx="5">
                  <c:v>Serbia</c:v>
                </c:pt>
              </c:strCache>
            </c:strRef>
          </c:cat>
          <c:val>
            <c:numRef>
              <c:f>'Avg. roaming unit'!$D$4:$D$9</c:f>
              <c:numCache>
                <c:formatCode>#,##0.00</c:formatCode>
                <c:ptCount val="6"/>
                <c:pt idx="0">
                  <c:v>1.415694396844023</c:v>
                </c:pt>
                <c:pt idx="1">
                  <c:v>2.0585187087425734</c:v>
                </c:pt>
                <c:pt idx="2">
                  <c:v>0.1461726614109059</c:v>
                </c:pt>
                <c:pt idx="3">
                  <c:v>47.078529483819437</c:v>
                </c:pt>
                <c:pt idx="4">
                  <c:v>0.46395934840342107</c:v>
                </c:pt>
                <c:pt idx="5">
                  <c:v>0.49557614168321745</c:v>
                </c:pt>
              </c:numCache>
            </c:numRef>
          </c:val>
          <c:extLst>
            <c:ext xmlns:c16="http://schemas.microsoft.com/office/drawing/2014/chart" uri="{C3380CC4-5D6E-409C-BE32-E72D297353CC}">
              <c16:uniqueId val="{00000002-0877-405F-B2EC-1B6B829BEC2D}"/>
            </c:ext>
          </c:extLst>
        </c:ser>
        <c:ser>
          <c:idx val="3"/>
          <c:order val="3"/>
          <c:tx>
            <c:strRef>
              <c:f>'Avg. roaming unit'!$E$3</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unit'!$A$4:$A$9</c:f>
              <c:strCache>
                <c:ptCount val="6"/>
                <c:pt idx="0">
                  <c:v>Albania</c:v>
                </c:pt>
                <c:pt idx="1">
                  <c:v>Bosnia</c:v>
                </c:pt>
                <c:pt idx="2">
                  <c:v>Kosovo*</c:v>
                </c:pt>
                <c:pt idx="3">
                  <c:v>Montenegro</c:v>
                </c:pt>
                <c:pt idx="4">
                  <c:v>North Macedonia</c:v>
                </c:pt>
                <c:pt idx="5">
                  <c:v>Serbia</c:v>
                </c:pt>
              </c:strCache>
            </c:strRef>
          </c:cat>
          <c:val>
            <c:numRef>
              <c:f>'Avg. roaming unit'!$E$4:$E$9</c:f>
              <c:numCache>
                <c:formatCode>#,##0.00</c:formatCode>
                <c:ptCount val="6"/>
                <c:pt idx="0">
                  <c:v>0.96490345361154806</c:v>
                </c:pt>
                <c:pt idx="1">
                  <c:v>2.1970461208415117</c:v>
                </c:pt>
                <c:pt idx="2">
                  <c:v>0.20302230145143921</c:v>
                </c:pt>
                <c:pt idx="3">
                  <c:v>34.109628774630465</c:v>
                </c:pt>
                <c:pt idx="4">
                  <c:v>0.54747049761423794</c:v>
                </c:pt>
                <c:pt idx="5">
                  <c:v>1.2280520776907891</c:v>
                </c:pt>
              </c:numCache>
            </c:numRef>
          </c:val>
          <c:extLst>
            <c:ext xmlns:c16="http://schemas.microsoft.com/office/drawing/2014/chart" uri="{C3380CC4-5D6E-409C-BE32-E72D297353CC}">
              <c16:uniqueId val="{00000003-0877-405F-B2EC-1B6B829BEC2D}"/>
            </c:ext>
          </c:extLst>
        </c:ser>
        <c:ser>
          <c:idx val="4"/>
          <c:order val="4"/>
          <c:tx>
            <c:strRef>
              <c:f>'Avg. roaming unit'!$F$3</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unit'!$A$4:$A$9</c:f>
              <c:strCache>
                <c:ptCount val="6"/>
                <c:pt idx="0">
                  <c:v>Albania</c:v>
                </c:pt>
                <c:pt idx="1">
                  <c:v>Bosnia</c:v>
                </c:pt>
                <c:pt idx="2">
                  <c:v>Kosovo*</c:v>
                </c:pt>
                <c:pt idx="3">
                  <c:v>Montenegro</c:v>
                </c:pt>
                <c:pt idx="4">
                  <c:v>North Macedonia</c:v>
                </c:pt>
                <c:pt idx="5">
                  <c:v>Serbia</c:v>
                </c:pt>
              </c:strCache>
            </c:strRef>
          </c:cat>
          <c:val>
            <c:numRef>
              <c:f>'Avg. roaming unit'!$F$4:$F$9</c:f>
              <c:numCache>
                <c:formatCode>#,##0.00</c:formatCode>
                <c:ptCount val="6"/>
                <c:pt idx="0">
                  <c:v>1.2240792204993254</c:v>
                </c:pt>
                <c:pt idx="1">
                  <c:v>2.2499416721017664</c:v>
                </c:pt>
                <c:pt idx="2">
                  <c:v>0.15338739249349775</c:v>
                </c:pt>
                <c:pt idx="3">
                  <c:v>44.718881888018366</c:v>
                </c:pt>
                <c:pt idx="4">
                  <c:v>0.7052693640592409</c:v>
                </c:pt>
                <c:pt idx="5">
                  <c:v>0.84423022644261803</c:v>
                </c:pt>
              </c:numCache>
            </c:numRef>
          </c:val>
          <c:extLst>
            <c:ext xmlns:c16="http://schemas.microsoft.com/office/drawing/2014/chart" uri="{C3380CC4-5D6E-409C-BE32-E72D297353CC}">
              <c16:uniqueId val="{00000000-955E-47B4-A78E-938D1AD18052}"/>
            </c:ext>
          </c:extLst>
        </c:ser>
        <c:ser>
          <c:idx val="5"/>
          <c:order val="5"/>
          <c:tx>
            <c:strRef>
              <c:f>'Avg. roaming unit'!$G$3</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unit'!$A$4:$A$9</c:f>
              <c:strCache>
                <c:ptCount val="6"/>
                <c:pt idx="0">
                  <c:v>Albania</c:v>
                </c:pt>
                <c:pt idx="1">
                  <c:v>Bosnia</c:v>
                </c:pt>
                <c:pt idx="2">
                  <c:v>Kosovo*</c:v>
                </c:pt>
                <c:pt idx="3">
                  <c:v>Montenegro</c:v>
                </c:pt>
                <c:pt idx="4">
                  <c:v>North Macedonia</c:v>
                </c:pt>
                <c:pt idx="5">
                  <c:v>Serbia</c:v>
                </c:pt>
              </c:strCache>
            </c:strRef>
          </c:cat>
          <c:val>
            <c:numRef>
              <c:f>'Avg. roaming unit'!$G$4:$G$9</c:f>
              <c:numCache>
                <c:formatCode>#,##0.00</c:formatCode>
                <c:ptCount val="6"/>
                <c:pt idx="0">
                  <c:v>0.90308920295245176</c:v>
                </c:pt>
                <c:pt idx="1">
                  <c:v>2.4071309339518177</c:v>
                </c:pt>
                <c:pt idx="2">
                  <c:v>0.12260222582976743</c:v>
                </c:pt>
                <c:pt idx="3">
                  <c:v>51.376623086962319</c:v>
                </c:pt>
                <c:pt idx="4">
                  <c:v>0.73732394983776206</c:v>
                </c:pt>
                <c:pt idx="5">
                  <c:v>1.3379342365089693</c:v>
                </c:pt>
              </c:numCache>
            </c:numRef>
          </c:val>
          <c:extLst>
            <c:ext xmlns:c16="http://schemas.microsoft.com/office/drawing/2014/chart" uri="{C3380CC4-5D6E-409C-BE32-E72D297353CC}">
              <c16:uniqueId val="{00000001-955E-47B4-A78E-938D1AD18052}"/>
            </c:ext>
          </c:extLst>
        </c:ser>
        <c:ser>
          <c:idx val="6"/>
          <c:order val="6"/>
          <c:tx>
            <c:strRef>
              <c:f>'Avg. roaming unit'!$H$3</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unit'!$A$4:$A$9</c:f>
              <c:strCache>
                <c:ptCount val="6"/>
                <c:pt idx="0">
                  <c:v>Albania</c:v>
                </c:pt>
                <c:pt idx="1">
                  <c:v>Bosnia</c:v>
                </c:pt>
                <c:pt idx="2">
                  <c:v>Kosovo*</c:v>
                </c:pt>
                <c:pt idx="3">
                  <c:v>Montenegro</c:v>
                </c:pt>
                <c:pt idx="4">
                  <c:v>North Macedonia</c:v>
                </c:pt>
                <c:pt idx="5">
                  <c:v>Serbia</c:v>
                </c:pt>
              </c:strCache>
            </c:strRef>
          </c:cat>
          <c:val>
            <c:numRef>
              <c:f>'Avg. roaming unit'!$H$4:$H$9</c:f>
              <c:numCache>
                <c:formatCode>#,##0.00</c:formatCode>
                <c:ptCount val="6"/>
                <c:pt idx="0">
                  <c:v>1.1212915844497522</c:v>
                </c:pt>
                <c:pt idx="1">
                  <c:v>3.1277802301286015</c:v>
                </c:pt>
                <c:pt idx="2">
                  <c:v>0.17172048354102523</c:v>
                </c:pt>
                <c:pt idx="3">
                  <c:v>138.22921014206608</c:v>
                </c:pt>
                <c:pt idx="4">
                  <c:v>1.0655425680275481</c:v>
                </c:pt>
                <c:pt idx="5">
                  <c:v>1.8019742215632679</c:v>
                </c:pt>
              </c:numCache>
            </c:numRef>
          </c:val>
          <c:extLst>
            <c:ext xmlns:c16="http://schemas.microsoft.com/office/drawing/2014/chart" uri="{C3380CC4-5D6E-409C-BE32-E72D297353CC}">
              <c16:uniqueId val="{00000000-8E85-45D4-96AA-0ED12F14A9B0}"/>
            </c:ext>
          </c:extLst>
        </c:ser>
        <c:ser>
          <c:idx val="7"/>
          <c:order val="7"/>
          <c:tx>
            <c:strRef>
              <c:f>'Avg. roaming unit'!$I$3</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unit'!$A$4:$A$9</c:f>
              <c:strCache>
                <c:ptCount val="6"/>
                <c:pt idx="0">
                  <c:v>Albania</c:v>
                </c:pt>
                <c:pt idx="1">
                  <c:v>Bosnia</c:v>
                </c:pt>
                <c:pt idx="2">
                  <c:v>Kosovo*</c:v>
                </c:pt>
                <c:pt idx="3">
                  <c:v>Montenegro</c:v>
                </c:pt>
                <c:pt idx="4">
                  <c:v>North Macedonia</c:v>
                </c:pt>
                <c:pt idx="5">
                  <c:v>Serbia</c:v>
                </c:pt>
              </c:strCache>
            </c:strRef>
          </c:cat>
          <c:val>
            <c:numRef>
              <c:f>'Avg. roaming unit'!$I$4:$I$9</c:f>
              <c:numCache>
                <c:formatCode>#,##0.00</c:formatCode>
                <c:ptCount val="6"/>
                <c:pt idx="0">
                  <c:v>1.0677910497580045</c:v>
                </c:pt>
                <c:pt idx="1">
                  <c:v>3.2776943679628059</c:v>
                </c:pt>
                <c:pt idx="2">
                  <c:v>0.3089634984936363</c:v>
                </c:pt>
                <c:pt idx="3">
                  <c:v>88.388210298029662</c:v>
                </c:pt>
                <c:pt idx="4">
                  <c:v>0.73281929770379539</c:v>
                </c:pt>
                <c:pt idx="5">
                  <c:v>1.9022609941907589</c:v>
                </c:pt>
              </c:numCache>
            </c:numRef>
          </c:val>
          <c:extLst>
            <c:ext xmlns:c16="http://schemas.microsoft.com/office/drawing/2014/chart" uri="{C3380CC4-5D6E-409C-BE32-E72D297353CC}">
              <c16:uniqueId val="{00000001-8E85-45D4-96AA-0ED12F14A9B0}"/>
            </c:ext>
          </c:extLst>
        </c:ser>
        <c:ser>
          <c:idx val="8"/>
          <c:order val="8"/>
          <c:tx>
            <c:strRef>
              <c:f>'Avg. roaming unit'!$J$3</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unit'!$A$4:$A$9</c:f>
              <c:strCache>
                <c:ptCount val="6"/>
                <c:pt idx="0">
                  <c:v>Albania</c:v>
                </c:pt>
                <c:pt idx="1">
                  <c:v>Bosnia</c:v>
                </c:pt>
                <c:pt idx="2">
                  <c:v>Kosovo*</c:v>
                </c:pt>
                <c:pt idx="3">
                  <c:v>Montenegro</c:v>
                </c:pt>
                <c:pt idx="4">
                  <c:v>North Macedonia</c:v>
                </c:pt>
                <c:pt idx="5">
                  <c:v>Serbia</c:v>
                </c:pt>
              </c:strCache>
            </c:strRef>
          </c:cat>
          <c:val>
            <c:numRef>
              <c:f>'Avg. roaming unit'!$J$4:$J$9</c:f>
              <c:numCache>
                <c:formatCode>#,##0.00</c:formatCode>
                <c:ptCount val="6"/>
                <c:pt idx="0">
                  <c:v>1.0212730602486262</c:v>
                </c:pt>
                <c:pt idx="1">
                  <c:v>2.9733135086837552</c:v>
                </c:pt>
                <c:pt idx="2">
                  <c:v>0.21689718470533403</c:v>
                </c:pt>
                <c:pt idx="3">
                  <c:v>84.963465169854487</c:v>
                </c:pt>
                <c:pt idx="4">
                  <c:v>0.7914885149917894</c:v>
                </c:pt>
                <c:pt idx="5">
                  <c:v>1.9849584864397514</c:v>
                </c:pt>
              </c:numCache>
            </c:numRef>
          </c:val>
          <c:extLst>
            <c:ext xmlns:c16="http://schemas.microsoft.com/office/drawing/2014/chart" uri="{C3380CC4-5D6E-409C-BE32-E72D297353CC}">
              <c16:uniqueId val="{00000000-6B5D-4770-BDAE-EE7A2F4740C0}"/>
            </c:ext>
          </c:extLst>
        </c:ser>
        <c:ser>
          <c:idx val="9"/>
          <c:order val="9"/>
          <c:tx>
            <c:strRef>
              <c:f>'Avg. roaming unit'!$K$3</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unit'!$A$4:$A$9</c:f>
              <c:strCache>
                <c:ptCount val="6"/>
                <c:pt idx="0">
                  <c:v>Albania</c:v>
                </c:pt>
                <c:pt idx="1">
                  <c:v>Bosnia</c:v>
                </c:pt>
                <c:pt idx="2">
                  <c:v>Kosovo*</c:v>
                </c:pt>
                <c:pt idx="3">
                  <c:v>Montenegro</c:v>
                </c:pt>
                <c:pt idx="4">
                  <c:v>North Macedonia</c:v>
                </c:pt>
                <c:pt idx="5">
                  <c:v>Serbia</c:v>
                </c:pt>
              </c:strCache>
            </c:strRef>
          </c:cat>
          <c:val>
            <c:numRef>
              <c:f>'Avg. roaming unit'!$K$4:$K$9</c:f>
              <c:numCache>
                <c:formatCode>#,##0.00</c:formatCode>
                <c:ptCount val="6"/>
                <c:pt idx="0">
                  <c:v>1.3239527914770028</c:v>
                </c:pt>
                <c:pt idx="1">
                  <c:v>2.3941805422086557</c:v>
                </c:pt>
                <c:pt idx="2">
                  <c:v>0.23047234811031189</c:v>
                </c:pt>
                <c:pt idx="3">
                  <c:v>75.390088967986273</c:v>
                </c:pt>
                <c:pt idx="4">
                  <c:v>1.159330799383578</c:v>
                </c:pt>
                <c:pt idx="5">
                  <c:v>1.8699274949702007</c:v>
                </c:pt>
              </c:numCache>
            </c:numRef>
          </c:val>
          <c:extLst>
            <c:ext xmlns:c16="http://schemas.microsoft.com/office/drawing/2014/chart" uri="{C3380CC4-5D6E-409C-BE32-E72D297353CC}">
              <c16:uniqueId val="{00000001-6B5D-4770-BDAE-EE7A2F4740C0}"/>
            </c:ext>
          </c:extLst>
        </c:ser>
        <c:ser>
          <c:idx val="10"/>
          <c:order val="10"/>
          <c:tx>
            <c:strRef>
              <c:f>'Avg. roaming unit'!$L$3</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unit'!$A$4:$A$9</c:f>
              <c:strCache>
                <c:ptCount val="6"/>
                <c:pt idx="0">
                  <c:v>Albania</c:v>
                </c:pt>
                <c:pt idx="1">
                  <c:v>Bosnia</c:v>
                </c:pt>
                <c:pt idx="2">
                  <c:v>Kosovo*</c:v>
                </c:pt>
                <c:pt idx="3">
                  <c:v>Montenegro</c:v>
                </c:pt>
                <c:pt idx="4">
                  <c:v>North Macedonia</c:v>
                </c:pt>
                <c:pt idx="5">
                  <c:v>Serbia</c:v>
                </c:pt>
              </c:strCache>
            </c:strRef>
          </c:cat>
          <c:val>
            <c:numRef>
              <c:f>'Avg. roaming unit'!$L$4:$L$9</c:f>
              <c:numCache>
                <c:formatCode>#,##0.00</c:formatCode>
                <c:ptCount val="6"/>
                <c:pt idx="0">
                  <c:v>0.88370950479024712</c:v>
                </c:pt>
                <c:pt idx="1">
                  <c:v>2.2542673797844888</c:v>
                </c:pt>
                <c:pt idx="2">
                  <c:v>0</c:v>
                </c:pt>
                <c:pt idx="3">
                  <c:v>53.906983492929299</c:v>
                </c:pt>
                <c:pt idx="4">
                  <c:v>1.3602595856406199</c:v>
                </c:pt>
                <c:pt idx="5">
                  <c:v>1.729590164310209</c:v>
                </c:pt>
              </c:numCache>
            </c:numRef>
          </c:val>
          <c:extLst>
            <c:ext xmlns:c16="http://schemas.microsoft.com/office/drawing/2014/chart" uri="{C3380CC4-5D6E-409C-BE32-E72D297353CC}">
              <c16:uniqueId val="{00000000-6170-46C7-B901-ACD5C0399010}"/>
            </c:ext>
          </c:extLst>
        </c:ser>
        <c:ser>
          <c:idx val="11"/>
          <c:order val="11"/>
          <c:tx>
            <c:strRef>
              <c:f>'Avg. roaming unit'!$M$3</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unit'!$A$4:$A$9</c:f>
              <c:strCache>
                <c:ptCount val="6"/>
                <c:pt idx="0">
                  <c:v>Albania</c:v>
                </c:pt>
                <c:pt idx="1">
                  <c:v>Bosnia</c:v>
                </c:pt>
                <c:pt idx="2">
                  <c:v>Kosovo*</c:v>
                </c:pt>
                <c:pt idx="3">
                  <c:v>Montenegro</c:v>
                </c:pt>
                <c:pt idx="4">
                  <c:v>North Macedonia</c:v>
                </c:pt>
                <c:pt idx="5">
                  <c:v>Serbia</c:v>
                </c:pt>
              </c:strCache>
            </c:strRef>
          </c:cat>
          <c:val>
            <c:numRef>
              <c:f>'Avg. roaming unit'!$M$4:$M$9</c:f>
              <c:numCache>
                <c:formatCode>#,##0.00</c:formatCode>
                <c:ptCount val="6"/>
                <c:pt idx="0">
                  <c:v>2.7358902386682282</c:v>
                </c:pt>
                <c:pt idx="1">
                  <c:v>3.8851822353067096</c:v>
                </c:pt>
                <c:pt idx="2">
                  <c:v>0</c:v>
                </c:pt>
                <c:pt idx="3">
                  <c:v>29.005202643485671</c:v>
                </c:pt>
                <c:pt idx="4">
                  <c:v>3.9996880253263711</c:v>
                </c:pt>
                <c:pt idx="5">
                  <c:v>5.8933399342949349</c:v>
                </c:pt>
              </c:numCache>
            </c:numRef>
          </c:val>
          <c:extLst>
            <c:ext xmlns:c16="http://schemas.microsoft.com/office/drawing/2014/chart" uri="{C3380CC4-5D6E-409C-BE32-E72D297353CC}">
              <c16:uniqueId val="{00000001-6170-46C7-B901-ACD5C0399010}"/>
            </c:ext>
          </c:extLst>
        </c:ser>
        <c:ser>
          <c:idx val="12"/>
          <c:order val="12"/>
          <c:tx>
            <c:strRef>
              <c:f>'Avg. roaming unit'!$N$3</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unit'!$A$4:$A$9</c:f>
              <c:strCache>
                <c:ptCount val="6"/>
                <c:pt idx="0">
                  <c:v>Albania</c:v>
                </c:pt>
                <c:pt idx="1">
                  <c:v>Bosnia</c:v>
                </c:pt>
                <c:pt idx="2">
                  <c:v>Kosovo*</c:v>
                </c:pt>
                <c:pt idx="3">
                  <c:v>Montenegro</c:v>
                </c:pt>
                <c:pt idx="4">
                  <c:v>North Macedonia</c:v>
                </c:pt>
                <c:pt idx="5">
                  <c:v>Serbia</c:v>
                </c:pt>
              </c:strCache>
            </c:strRef>
          </c:cat>
          <c:val>
            <c:numRef>
              <c:f>'Avg. roaming unit'!$N$4:$N$9</c:f>
              <c:numCache>
                <c:formatCode>#,##0.00</c:formatCode>
                <c:ptCount val="6"/>
                <c:pt idx="0">
                  <c:v>4.1231618321524648</c:v>
                </c:pt>
                <c:pt idx="1">
                  <c:v>4.7450072908968339</c:v>
                </c:pt>
                <c:pt idx="2">
                  <c:v>0.26771378890985037</c:v>
                </c:pt>
                <c:pt idx="3">
                  <c:v>49.515490000407603</c:v>
                </c:pt>
                <c:pt idx="4">
                  <c:v>3.3298897780949464</c:v>
                </c:pt>
                <c:pt idx="5">
                  <c:v>6.5319895315182164</c:v>
                </c:pt>
              </c:numCache>
            </c:numRef>
          </c:val>
          <c:extLst>
            <c:ext xmlns:c16="http://schemas.microsoft.com/office/drawing/2014/chart" uri="{C3380CC4-5D6E-409C-BE32-E72D297353CC}">
              <c16:uniqueId val="{00000000-2691-4A38-978F-FABE2C1E361F}"/>
            </c:ext>
          </c:extLst>
        </c:ser>
        <c:ser>
          <c:idx val="13"/>
          <c:order val="13"/>
          <c:tx>
            <c:strRef>
              <c:f>'Avg. roaming unit'!$O$3</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unit'!$A$4:$A$9</c:f>
              <c:strCache>
                <c:ptCount val="6"/>
                <c:pt idx="0">
                  <c:v>Albania</c:v>
                </c:pt>
                <c:pt idx="1">
                  <c:v>Bosnia</c:v>
                </c:pt>
                <c:pt idx="2">
                  <c:v>Kosovo*</c:v>
                </c:pt>
                <c:pt idx="3">
                  <c:v>Montenegro</c:v>
                </c:pt>
                <c:pt idx="4">
                  <c:v>North Macedonia</c:v>
                </c:pt>
                <c:pt idx="5">
                  <c:v>Serbia</c:v>
                </c:pt>
              </c:strCache>
            </c:strRef>
          </c:cat>
          <c:val>
            <c:numRef>
              <c:f>'Avg. roaming unit'!$O$4:$O$9</c:f>
              <c:numCache>
                <c:formatCode>#,##0.00</c:formatCode>
                <c:ptCount val="6"/>
                <c:pt idx="0">
                  <c:v>3.6291401506223555</c:v>
                </c:pt>
                <c:pt idx="1">
                  <c:v>4.5775272236905069</c:v>
                </c:pt>
                <c:pt idx="2">
                  <c:v>0.23283176467727748</c:v>
                </c:pt>
                <c:pt idx="3">
                  <c:v>46.194503118928871</c:v>
                </c:pt>
                <c:pt idx="4">
                  <c:v>3.4129261682957495</c:v>
                </c:pt>
                <c:pt idx="5">
                  <c:v>4.2362573687571254</c:v>
                </c:pt>
              </c:numCache>
            </c:numRef>
          </c:val>
          <c:extLst>
            <c:ext xmlns:c16="http://schemas.microsoft.com/office/drawing/2014/chart" uri="{C3380CC4-5D6E-409C-BE32-E72D297353CC}">
              <c16:uniqueId val="{00000001-2691-4A38-978F-FABE2C1E361F}"/>
            </c:ext>
          </c:extLst>
        </c:ser>
        <c:ser>
          <c:idx val="14"/>
          <c:order val="14"/>
          <c:tx>
            <c:strRef>
              <c:f>'Avg. roaming unit'!$P$3</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unit'!$A$4:$A$9</c:f>
              <c:strCache>
                <c:ptCount val="6"/>
                <c:pt idx="0">
                  <c:v>Albania</c:v>
                </c:pt>
                <c:pt idx="1">
                  <c:v>Bosnia</c:v>
                </c:pt>
                <c:pt idx="2">
                  <c:v>Kosovo*</c:v>
                </c:pt>
                <c:pt idx="3">
                  <c:v>Montenegro</c:v>
                </c:pt>
                <c:pt idx="4">
                  <c:v>North Macedonia</c:v>
                </c:pt>
                <c:pt idx="5">
                  <c:v>Serbia</c:v>
                </c:pt>
              </c:strCache>
            </c:strRef>
          </c:cat>
          <c:val>
            <c:numRef>
              <c:f>'Avg. roaming unit'!$P$4:$P$9</c:f>
              <c:numCache>
                <c:formatCode>#,##0.00</c:formatCode>
                <c:ptCount val="6"/>
                <c:pt idx="0">
                  <c:v>3.8658203794819062</c:v>
                </c:pt>
                <c:pt idx="1">
                  <c:v>3.930117243559669</c:v>
                </c:pt>
                <c:pt idx="2">
                  <c:v>0.27157543734306666</c:v>
                </c:pt>
                <c:pt idx="3">
                  <c:v>32.165494325021605</c:v>
                </c:pt>
                <c:pt idx="4">
                  <c:v>2.6483044668146678</c:v>
                </c:pt>
                <c:pt idx="5">
                  <c:v>4.0973739882371776</c:v>
                </c:pt>
              </c:numCache>
            </c:numRef>
          </c:val>
          <c:extLst>
            <c:ext xmlns:c16="http://schemas.microsoft.com/office/drawing/2014/chart" uri="{C3380CC4-5D6E-409C-BE32-E72D297353CC}">
              <c16:uniqueId val="{00000000-57BF-4A65-A10E-066A2FFC5C1F}"/>
            </c:ext>
          </c:extLst>
        </c:ser>
        <c:ser>
          <c:idx val="15"/>
          <c:order val="15"/>
          <c:tx>
            <c:strRef>
              <c:f>'Avg. roaming unit'!$Q$3</c:f>
              <c:strCache>
                <c:ptCount val="1"/>
                <c:pt idx="0">
                  <c:v>Q3 20222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unit'!$A$4:$A$9</c:f>
              <c:strCache>
                <c:ptCount val="6"/>
                <c:pt idx="0">
                  <c:v>Albania</c:v>
                </c:pt>
                <c:pt idx="1">
                  <c:v>Bosnia</c:v>
                </c:pt>
                <c:pt idx="2">
                  <c:v>Kosovo*</c:v>
                </c:pt>
                <c:pt idx="3">
                  <c:v>Montenegro</c:v>
                </c:pt>
                <c:pt idx="4">
                  <c:v>North Macedonia</c:v>
                </c:pt>
                <c:pt idx="5">
                  <c:v>Serbia</c:v>
                </c:pt>
              </c:strCache>
            </c:strRef>
          </c:cat>
          <c:val>
            <c:numRef>
              <c:f>'Avg. roaming unit'!$Q$4:$Q$9</c:f>
              <c:numCache>
                <c:formatCode>#,##0.00</c:formatCode>
                <c:ptCount val="6"/>
                <c:pt idx="0">
                  <c:v>3.204257941569145</c:v>
                </c:pt>
                <c:pt idx="1">
                  <c:v>3.72559970490004</c:v>
                </c:pt>
                <c:pt idx="2">
                  <c:v>0.30287754104549519</c:v>
                </c:pt>
                <c:pt idx="3">
                  <c:v>23.344375792816297</c:v>
                </c:pt>
                <c:pt idx="4">
                  <c:v>3.2688707863208903</c:v>
                </c:pt>
                <c:pt idx="5">
                  <c:v>5.8155410413250133</c:v>
                </c:pt>
              </c:numCache>
            </c:numRef>
          </c:val>
          <c:extLst>
            <c:ext xmlns:c16="http://schemas.microsoft.com/office/drawing/2014/chart" uri="{C3380CC4-5D6E-409C-BE32-E72D297353CC}">
              <c16:uniqueId val="{00000001-57BF-4A65-A10E-066A2FFC5C1F}"/>
            </c:ext>
          </c:extLst>
        </c:ser>
        <c:dLbls>
          <c:dLblPos val="outEnd"/>
          <c:showLegendKey val="0"/>
          <c:showVal val="1"/>
          <c:showCatName val="0"/>
          <c:showSerName val="0"/>
          <c:showPercent val="0"/>
          <c:showBubbleSize val="0"/>
        </c:dLbls>
        <c:gapWidth val="219"/>
        <c:overlap val="-27"/>
        <c:axId val="689364432"/>
        <c:axId val="689359512"/>
      </c:barChart>
      <c:catAx>
        <c:axId val="68936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9359512"/>
        <c:crosses val="autoZero"/>
        <c:auto val="1"/>
        <c:lblAlgn val="ctr"/>
        <c:lblOffset val="100"/>
        <c:noMultiLvlLbl val="0"/>
      </c:catAx>
      <c:valAx>
        <c:axId val="689359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9364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8 Average number of roaming minutes (calls made, EEA) / subscriber (EEA) /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roaming unit'!$B$12</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D32B-4715-B2C1-33CCB632F221}"/>
                </c:ext>
              </c:extLst>
            </c:dLbl>
            <c:dLbl>
              <c:idx val="4"/>
              <c:delete val="1"/>
              <c:extLst>
                <c:ext xmlns:c15="http://schemas.microsoft.com/office/drawing/2012/chart" uri="{CE6537A1-D6FC-4f65-9D91-7224C49458BB}"/>
                <c:ext xmlns:c16="http://schemas.microsoft.com/office/drawing/2014/chart" uri="{C3380CC4-5D6E-409C-BE32-E72D297353CC}">
                  <c16:uniqueId val="{00000000-5BFD-4866-B497-87B8E93B1C99}"/>
                </c:ext>
              </c:extLst>
            </c:dLbl>
            <c:dLbl>
              <c:idx val="5"/>
              <c:delete val="1"/>
              <c:extLst>
                <c:ext xmlns:c15="http://schemas.microsoft.com/office/drawing/2012/chart" uri="{CE6537A1-D6FC-4f65-9D91-7224C49458BB}"/>
                <c:ext xmlns:c16="http://schemas.microsoft.com/office/drawing/2014/chart" uri="{C3380CC4-5D6E-409C-BE32-E72D297353CC}">
                  <c16:uniqueId val="{00000002-D32B-4715-B2C1-33CCB632F221}"/>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unit'!$A$13:$A$18</c:f>
              <c:strCache>
                <c:ptCount val="6"/>
                <c:pt idx="0">
                  <c:v>Albania</c:v>
                </c:pt>
                <c:pt idx="1">
                  <c:v>Bosnia</c:v>
                </c:pt>
                <c:pt idx="2">
                  <c:v>Kosovo*</c:v>
                </c:pt>
                <c:pt idx="3">
                  <c:v>Montenegro</c:v>
                </c:pt>
                <c:pt idx="4">
                  <c:v>North Macedonia</c:v>
                </c:pt>
                <c:pt idx="5">
                  <c:v>Serbia</c:v>
                </c:pt>
              </c:strCache>
            </c:strRef>
          </c:cat>
          <c:val>
            <c:numRef>
              <c:f>'Avg. roaming unit'!$B$13:$B$18</c:f>
              <c:numCache>
                <c:formatCode>0.00</c:formatCode>
                <c:ptCount val="6"/>
                <c:pt idx="0">
                  <c:v>4.829668180356002</c:v>
                </c:pt>
                <c:pt idx="1">
                  <c:v>0</c:v>
                </c:pt>
                <c:pt idx="2">
                  <c:v>0.15179833416552693</c:v>
                </c:pt>
                <c:pt idx="3">
                  <c:v>0.95501012376818284</c:v>
                </c:pt>
                <c:pt idx="4">
                  <c:v>0</c:v>
                </c:pt>
                <c:pt idx="5">
                  <c:v>0</c:v>
                </c:pt>
              </c:numCache>
            </c:numRef>
          </c:val>
          <c:extLst>
            <c:ext xmlns:c16="http://schemas.microsoft.com/office/drawing/2014/chart" uri="{C3380CC4-5D6E-409C-BE32-E72D297353CC}">
              <c16:uniqueId val="{00000000-C520-42F4-983D-7E9B7C492392}"/>
            </c:ext>
          </c:extLst>
        </c:ser>
        <c:ser>
          <c:idx val="1"/>
          <c:order val="1"/>
          <c:tx>
            <c:strRef>
              <c:f>'Avg. roaming unit'!$C$12</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D32B-4715-B2C1-33CCB632F221}"/>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unit'!$A$13:$A$18</c:f>
              <c:strCache>
                <c:ptCount val="6"/>
                <c:pt idx="0">
                  <c:v>Albania</c:v>
                </c:pt>
                <c:pt idx="1">
                  <c:v>Bosnia</c:v>
                </c:pt>
                <c:pt idx="2">
                  <c:v>Kosovo*</c:v>
                </c:pt>
                <c:pt idx="3">
                  <c:v>Montenegro</c:v>
                </c:pt>
                <c:pt idx="4">
                  <c:v>North Macedonia</c:v>
                </c:pt>
                <c:pt idx="5">
                  <c:v>Serbia</c:v>
                </c:pt>
              </c:strCache>
            </c:strRef>
          </c:cat>
          <c:val>
            <c:numRef>
              <c:f>'Avg. roaming unit'!$C$13:$C$18</c:f>
              <c:numCache>
                <c:formatCode>0.00</c:formatCode>
                <c:ptCount val="6"/>
                <c:pt idx="0">
                  <c:v>4.2768429023056536</c:v>
                </c:pt>
                <c:pt idx="1">
                  <c:v>0</c:v>
                </c:pt>
                <c:pt idx="2">
                  <c:v>0.11711344082970924</c:v>
                </c:pt>
                <c:pt idx="3">
                  <c:v>0.95996277537117247</c:v>
                </c:pt>
                <c:pt idx="4">
                  <c:v>0.46032472551243525</c:v>
                </c:pt>
                <c:pt idx="5">
                  <c:v>0.48224480553708376</c:v>
                </c:pt>
              </c:numCache>
            </c:numRef>
          </c:val>
          <c:extLst>
            <c:ext xmlns:c16="http://schemas.microsoft.com/office/drawing/2014/chart" uri="{C3380CC4-5D6E-409C-BE32-E72D297353CC}">
              <c16:uniqueId val="{00000001-C520-42F4-983D-7E9B7C492392}"/>
            </c:ext>
          </c:extLst>
        </c:ser>
        <c:ser>
          <c:idx val="2"/>
          <c:order val="2"/>
          <c:tx>
            <c:strRef>
              <c:f>'Avg. roaming unit'!$D$12</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unit'!$A$13:$A$18</c:f>
              <c:strCache>
                <c:ptCount val="6"/>
                <c:pt idx="0">
                  <c:v>Albania</c:v>
                </c:pt>
                <c:pt idx="1">
                  <c:v>Bosnia</c:v>
                </c:pt>
                <c:pt idx="2">
                  <c:v>Kosovo*</c:v>
                </c:pt>
                <c:pt idx="3">
                  <c:v>Montenegro</c:v>
                </c:pt>
                <c:pt idx="4">
                  <c:v>North Macedonia</c:v>
                </c:pt>
                <c:pt idx="5">
                  <c:v>Serbia</c:v>
                </c:pt>
              </c:strCache>
            </c:strRef>
          </c:cat>
          <c:val>
            <c:numRef>
              <c:f>'Avg. roaming unit'!$D$13:$D$18</c:f>
              <c:numCache>
                <c:formatCode>0.00</c:formatCode>
                <c:ptCount val="6"/>
                <c:pt idx="0">
                  <c:v>5.5113854910069575</c:v>
                </c:pt>
                <c:pt idx="1">
                  <c:v>0.96505009846566692</c:v>
                </c:pt>
                <c:pt idx="2">
                  <c:v>0.11117064680275825</c:v>
                </c:pt>
                <c:pt idx="3">
                  <c:v>0.72824705636141118</c:v>
                </c:pt>
                <c:pt idx="4">
                  <c:v>0.41587360249930067</c:v>
                </c:pt>
                <c:pt idx="5">
                  <c:v>0.30572729844323082</c:v>
                </c:pt>
              </c:numCache>
            </c:numRef>
          </c:val>
          <c:extLst>
            <c:ext xmlns:c16="http://schemas.microsoft.com/office/drawing/2014/chart" uri="{C3380CC4-5D6E-409C-BE32-E72D297353CC}">
              <c16:uniqueId val="{00000002-C520-42F4-983D-7E9B7C492392}"/>
            </c:ext>
          </c:extLst>
        </c:ser>
        <c:ser>
          <c:idx val="3"/>
          <c:order val="3"/>
          <c:tx>
            <c:strRef>
              <c:f>'Avg. roaming unit'!$E$12</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unit'!$A$13:$A$18</c:f>
              <c:strCache>
                <c:ptCount val="6"/>
                <c:pt idx="0">
                  <c:v>Albania</c:v>
                </c:pt>
                <c:pt idx="1">
                  <c:v>Bosnia</c:v>
                </c:pt>
                <c:pt idx="2">
                  <c:v>Kosovo*</c:v>
                </c:pt>
                <c:pt idx="3">
                  <c:v>Montenegro</c:v>
                </c:pt>
                <c:pt idx="4">
                  <c:v>North Macedonia</c:v>
                </c:pt>
                <c:pt idx="5">
                  <c:v>Serbia</c:v>
                </c:pt>
              </c:strCache>
            </c:strRef>
          </c:cat>
          <c:val>
            <c:numRef>
              <c:f>'Avg. roaming unit'!$E$13:$E$18</c:f>
              <c:numCache>
                <c:formatCode>0.00</c:formatCode>
                <c:ptCount val="6"/>
                <c:pt idx="0">
                  <c:v>4.7709203658618717</c:v>
                </c:pt>
                <c:pt idx="1">
                  <c:v>1.0211382605349653</c:v>
                </c:pt>
                <c:pt idx="2">
                  <c:v>8.3423987612215297E-2</c:v>
                </c:pt>
                <c:pt idx="3">
                  <c:v>0.61842660308785835</c:v>
                </c:pt>
                <c:pt idx="4">
                  <c:v>0.44628785980439339</c:v>
                </c:pt>
                <c:pt idx="5">
                  <c:v>0.39501714123538562</c:v>
                </c:pt>
              </c:numCache>
            </c:numRef>
          </c:val>
          <c:extLst>
            <c:ext xmlns:c16="http://schemas.microsoft.com/office/drawing/2014/chart" uri="{C3380CC4-5D6E-409C-BE32-E72D297353CC}">
              <c16:uniqueId val="{00000003-C520-42F4-983D-7E9B7C492392}"/>
            </c:ext>
          </c:extLst>
        </c:ser>
        <c:ser>
          <c:idx val="4"/>
          <c:order val="4"/>
          <c:tx>
            <c:strRef>
              <c:f>'Avg. roaming unit'!$F$12</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unit'!$A$13:$A$18</c:f>
              <c:strCache>
                <c:ptCount val="6"/>
                <c:pt idx="0">
                  <c:v>Albania</c:v>
                </c:pt>
                <c:pt idx="1">
                  <c:v>Bosnia</c:v>
                </c:pt>
                <c:pt idx="2">
                  <c:v>Kosovo*</c:v>
                </c:pt>
                <c:pt idx="3">
                  <c:v>Montenegro</c:v>
                </c:pt>
                <c:pt idx="4">
                  <c:v>North Macedonia</c:v>
                </c:pt>
                <c:pt idx="5">
                  <c:v>Serbia</c:v>
                </c:pt>
              </c:strCache>
            </c:strRef>
          </c:cat>
          <c:val>
            <c:numRef>
              <c:f>'Avg. roaming unit'!$F$13:$F$18</c:f>
              <c:numCache>
                <c:formatCode>0.00</c:formatCode>
                <c:ptCount val="6"/>
                <c:pt idx="0">
                  <c:v>4.7989613232350026</c:v>
                </c:pt>
                <c:pt idx="1">
                  <c:v>0.76256100285431616</c:v>
                </c:pt>
                <c:pt idx="2">
                  <c:v>0.15939454219478158</c:v>
                </c:pt>
                <c:pt idx="3">
                  <c:v>0.73375108445313819</c:v>
                </c:pt>
                <c:pt idx="4">
                  <c:v>0.41384681553491059</c:v>
                </c:pt>
                <c:pt idx="5">
                  <c:v>0.64170139387843084</c:v>
                </c:pt>
              </c:numCache>
            </c:numRef>
          </c:val>
          <c:extLst>
            <c:ext xmlns:c16="http://schemas.microsoft.com/office/drawing/2014/chart" uri="{C3380CC4-5D6E-409C-BE32-E72D297353CC}">
              <c16:uniqueId val="{00000000-043F-4840-A5D7-82A3B04670F6}"/>
            </c:ext>
          </c:extLst>
        </c:ser>
        <c:ser>
          <c:idx val="5"/>
          <c:order val="5"/>
          <c:tx>
            <c:strRef>
              <c:f>'Avg. roaming unit'!$G$12</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unit'!$A$13:$A$18</c:f>
              <c:strCache>
                <c:ptCount val="6"/>
                <c:pt idx="0">
                  <c:v>Albania</c:v>
                </c:pt>
                <c:pt idx="1">
                  <c:v>Bosnia</c:v>
                </c:pt>
                <c:pt idx="2">
                  <c:v>Kosovo*</c:v>
                </c:pt>
                <c:pt idx="3">
                  <c:v>Montenegro</c:v>
                </c:pt>
                <c:pt idx="4">
                  <c:v>North Macedonia</c:v>
                </c:pt>
                <c:pt idx="5">
                  <c:v>Serbia</c:v>
                </c:pt>
              </c:strCache>
            </c:strRef>
          </c:cat>
          <c:val>
            <c:numRef>
              <c:f>'Avg. roaming unit'!$G$13:$G$18</c:f>
              <c:numCache>
                <c:formatCode>0.00</c:formatCode>
                <c:ptCount val="6"/>
                <c:pt idx="0">
                  <c:v>4.1673428316289671</c:v>
                </c:pt>
                <c:pt idx="1">
                  <c:v>0.68917275865956862</c:v>
                </c:pt>
                <c:pt idx="2">
                  <c:v>0.13122414378384334</c:v>
                </c:pt>
                <c:pt idx="3">
                  <c:v>0.76801677907391863</c:v>
                </c:pt>
                <c:pt idx="4">
                  <c:v>0.4567488212425414</c:v>
                </c:pt>
                <c:pt idx="5">
                  <c:v>0.49750012384792491</c:v>
                </c:pt>
              </c:numCache>
            </c:numRef>
          </c:val>
          <c:extLst>
            <c:ext xmlns:c16="http://schemas.microsoft.com/office/drawing/2014/chart" uri="{C3380CC4-5D6E-409C-BE32-E72D297353CC}">
              <c16:uniqueId val="{00000001-043F-4840-A5D7-82A3B04670F6}"/>
            </c:ext>
          </c:extLst>
        </c:ser>
        <c:ser>
          <c:idx val="6"/>
          <c:order val="6"/>
          <c:tx>
            <c:strRef>
              <c:f>'Avg. roaming unit'!$H$12</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unit'!$A$13:$A$18</c:f>
              <c:strCache>
                <c:ptCount val="6"/>
                <c:pt idx="0">
                  <c:v>Albania</c:v>
                </c:pt>
                <c:pt idx="1">
                  <c:v>Bosnia</c:v>
                </c:pt>
                <c:pt idx="2">
                  <c:v>Kosovo*</c:v>
                </c:pt>
                <c:pt idx="3">
                  <c:v>Montenegro</c:v>
                </c:pt>
                <c:pt idx="4">
                  <c:v>North Macedonia</c:v>
                </c:pt>
                <c:pt idx="5">
                  <c:v>Serbia</c:v>
                </c:pt>
              </c:strCache>
            </c:strRef>
          </c:cat>
          <c:val>
            <c:numRef>
              <c:f>'Avg. roaming unit'!$H$13:$H$18</c:f>
              <c:numCache>
                <c:formatCode>0.00</c:formatCode>
                <c:ptCount val="6"/>
                <c:pt idx="0">
                  <c:v>5.5561191991288865</c:v>
                </c:pt>
                <c:pt idx="1">
                  <c:v>0.75844691110274953</c:v>
                </c:pt>
                <c:pt idx="2">
                  <c:v>0.17521448383297236</c:v>
                </c:pt>
                <c:pt idx="3">
                  <c:v>1.5595181009197117</c:v>
                </c:pt>
                <c:pt idx="4">
                  <c:v>0.53029197694990315</c:v>
                </c:pt>
                <c:pt idx="5">
                  <c:v>0.70972626674432149</c:v>
                </c:pt>
              </c:numCache>
            </c:numRef>
          </c:val>
          <c:extLst>
            <c:ext xmlns:c16="http://schemas.microsoft.com/office/drawing/2014/chart" uri="{C3380CC4-5D6E-409C-BE32-E72D297353CC}">
              <c16:uniqueId val="{00000000-3987-4A20-BD88-09015FEC2E76}"/>
            </c:ext>
          </c:extLst>
        </c:ser>
        <c:ser>
          <c:idx val="7"/>
          <c:order val="7"/>
          <c:tx>
            <c:strRef>
              <c:f>'Avg. roaming unit'!$I$12</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unit'!$A$13:$A$18</c:f>
              <c:strCache>
                <c:ptCount val="6"/>
                <c:pt idx="0">
                  <c:v>Albania</c:v>
                </c:pt>
                <c:pt idx="1">
                  <c:v>Bosnia</c:v>
                </c:pt>
                <c:pt idx="2">
                  <c:v>Kosovo*</c:v>
                </c:pt>
                <c:pt idx="3">
                  <c:v>Montenegro</c:v>
                </c:pt>
                <c:pt idx="4">
                  <c:v>North Macedonia</c:v>
                </c:pt>
                <c:pt idx="5">
                  <c:v>Serbia</c:v>
                </c:pt>
              </c:strCache>
            </c:strRef>
          </c:cat>
          <c:val>
            <c:numRef>
              <c:f>'Avg. roaming unit'!$I$13:$I$18</c:f>
              <c:numCache>
                <c:formatCode>0.00</c:formatCode>
                <c:ptCount val="6"/>
                <c:pt idx="0">
                  <c:v>3.6726072831205148</c:v>
                </c:pt>
                <c:pt idx="1">
                  <c:v>1.0129260898743426</c:v>
                </c:pt>
                <c:pt idx="2">
                  <c:v>0.12911486969216912</c:v>
                </c:pt>
                <c:pt idx="3">
                  <c:v>1.0745130615214984</c:v>
                </c:pt>
                <c:pt idx="4">
                  <c:v>0.3095788213576221</c:v>
                </c:pt>
                <c:pt idx="5">
                  <c:v>0.71167603823311865</c:v>
                </c:pt>
              </c:numCache>
            </c:numRef>
          </c:val>
          <c:extLst>
            <c:ext xmlns:c16="http://schemas.microsoft.com/office/drawing/2014/chart" uri="{C3380CC4-5D6E-409C-BE32-E72D297353CC}">
              <c16:uniqueId val="{00000001-3987-4A20-BD88-09015FEC2E76}"/>
            </c:ext>
          </c:extLst>
        </c:ser>
        <c:ser>
          <c:idx val="8"/>
          <c:order val="8"/>
          <c:tx>
            <c:strRef>
              <c:f>'Avg. roaming unit'!$J$12</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unit'!$A$13:$A$18</c:f>
              <c:strCache>
                <c:ptCount val="6"/>
                <c:pt idx="0">
                  <c:v>Albania</c:v>
                </c:pt>
                <c:pt idx="1">
                  <c:v>Bosnia</c:v>
                </c:pt>
                <c:pt idx="2">
                  <c:v>Kosovo*</c:v>
                </c:pt>
                <c:pt idx="3">
                  <c:v>Montenegro</c:v>
                </c:pt>
                <c:pt idx="4">
                  <c:v>North Macedonia</c:v>
                </c:pt>
                <c:pt idx="5">
                  <c:v>Serbia</c:v>
                </c:pt>
              </c:strCache>
            </c:strRef>
          </c:cat>
          <c:val>
            <c:numRef>
              <c:f>'Avg. roaming unit'!$J$13:$J$18</c:f>
              <c:numCache>
                <c:formatCode>0.00</c:formatCode>
                <c:ptCount val="6"/>
                <c:pt idx="0">
                  <c:v>4.8122098069307198</c:v>
                </c:pt>
                <c:pt idx="1">
                  <c:v>0.6636067163192455</c:v>
                </c:pt>
                <c:pt idx="2">
                  <c:v>0.13032564760965293</c:v>
                </c:pt>
                <c:pt idx="3">
                  <c:v>1.1058263683882676</c:v>
                </c:pt>
                <c:pt idx="4">
                  <c:v>0.47868613446584479</c:v>
                </c:pt>
                <c:pt idx="5">
                  <c:v>0.57601287053337769</c:v>
                </c:pt>
              </c:numCache>
            </c:numRef>
          </c:val>
          <c:extLst>
            <c:ext xmlns:c16="http://schemas.microsoft.com/office/drawing/2014/chart" uri="{C3380CC4-5D6E-409C-BE32-E72D297353CC}">
              <c16:uniqueId val="{00000000-F330-4D83-B4D3-5CCB69F60EC4}"/>
            </c:ext>
          </c:extLst>
        </c:ser>
        <c:ser>
          <c:idx val="9"/>
          <c:order val="9"/>
          <c:tx>
            <c:strRef>
              <c:f>'Avg. roaming unit'!$K$12</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unit'!$A$13:$A$18</c:f>
              <c:strCache>
                <c:ptCount val="6"/>
                <c:pt idx="0">
                  <c:v>Albania</c:v>
                </c:pt>
                <c:pt idx="1">
                  <c:v>Bosnia</c:v>
                </c:pt>
                <c:pt idx="2">
                  <c:v>Kosovo*</c:v>
                </c:pt>
                <c:pt idx="3">
                  <c:v>Montenegro</c:v>
                </c:pt>
                <c:pt idx="4">
                  <c:v>North Macedonia</c:v>
                </c:pt>
                <c:pt idx="5">
                  <c:v>Serbia</c:v>
                </c:pt>
              </c:strCache>
            </c:strRef>
          </c:cat>
          <c:val>
            <c:numRef>
              <c:f>'Avg. roaming unit'!$K$13:$K$18</c:f>
              <c:numCache>
                <c:formatCode>0.00</c:formatCode>
                <c:ptCount val="6"/>
                <c:pt idx="0">
                  <c:v>3.8748034746773983</c:v>
                </c:pt>
                <c:pt idx="1">
                  <c:v>0.56415037306412263</c:v>
                </c:pt>
                <c:pt idx="2">
                  <c:v>0.1160618840067093</c:v>
                </c:pt>
                <c:pt idx="3">
                  <c:v>0.96803604038669633</c:v>
                </c:pt>
                <c:pt idx="4">
                  <c:v>1.8878719531497306</c:v>
                </c:pt>
                <c:pt idx="5">
                  <c:v>0.58139518582383543</c:v>
                </c:pt>
              </c:numCache>
            </c:numRef>
          </c:val>
          <c:extLst>
            <c:ext xmlns:c16="http://schemas.microsoft.com/office/drawing/2014/chart" uri="{C3380CC4-5D6E-409C-BE32-E72D297353CC}">
              <c16:uniqueId val="{00000001-F330-4D83-B4D3-5CCB69F60EC4}"/>
            </c:ext>
          </c:extLst>
        </c:ser>
        <c:ser>
          <c:idx val="10"/>
          <c:order val="10"/>
          <c:tx>
            <c:strRef>
              <c:f>'Avg. roaming unit'!$L$12</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unit'!$A$13:$A$18</c:f>
              <c:strCache>
                <c:ptCount val="6"/>
                <c:pt idx="0">
                  <c:v>Albania</c:v>
                </c:pt>
                <c:pt idx="1">
                  <c:v>Bosnia</c:v>
                </c:pt>
                <c:pt idx="2">
                  <c:v>Kosovo*</c:v>
                </c:pt>
                <c:pt idx="3">
                  <c:v>Montenegro</c:v>
                </c:pt>
                <c:pt idx="4">
                  <c:v>North Macedonia</c:v>
                </c:pt>
                <c:pt idx="5">
                  <c:v>Serbia</c:v>
                </c:pt>
              </c:strCache>
            </c:strRef>
          </c:cat>
          <c:val>
            <c:numRef>
              <c:f>'Avg. roaming unit'!$L$13:$L$18</c:f>
              <c:numCache>
                <c:formatCode>0.00</c:formatCode>
                <c:ptCount val="6"/>
                <c:pt idx="0">
                  <c:v>3.0757578058787804</c:v>
                </c:pt>
                <c:pt idx="1">
                  <c:v>0.65397800285739371</c:v>
                </c:pt>
                <c:pt idx="2">
                  <c:v>3.2646770516893006E-2</c:v>
                </c:pt>
                <c:pt idx="3">
                  <c:v>0.68243702083394109</c:v>
                </c:pt>
                <c:pt idx="4">
                  <c:v>0.54261879637937338</c:v>
                </c:pt>
                <c:pt idx="5">
                  <c:v>0.59906972382064594</c:v>
                </c:pt>
              </c:numCache>
            </c:numRef>
          </c:val>
          <c:extLst>
            <c:ext xmlns:c16="http://schemas.microsoft.com/office/drawing/2014/chart" uri="{C3380CC4-5D6E-409C-BE32-E72D297353CC}">
              <c16:uniqueId val="{00000000-73A1-43E8-8DC8-79BFA21EF8A3}"/>
            </c:ext>
          </c:extLst>
        </c:ser>
        <c:ser>
          <c:idx val="11"/>
          <c:order val="11"/>
          <c:tx>
            <c:strRef>
              <c:f>'Avg. roaming unit'!$M$12</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unit'!$A$13:$A$18</c:f>
              <c:strCache>
                <c:ptCount val="6"/>
                <c:pt idx="0">
                  <c:v>Albania</c:v>
                </c:pt>
                <c:pt idx="1">
                  <c:v>Bosnia</c:v>
                </c:pt>
                <c:pt idx="2">
                  <c:v>Kosovo*</c:v>
                </c:pt>
                <c:pt idx="3">
                  <c:v>Montenegro</c:v>
                </c:pt>
                <c:pt idx="4">
                  <c:v>North Macedonia</c:v>
                </c:pt>
                <c:pt idx="5">
                  <c:v>Serbia</c:v>
                </c:pt>
              </c:strCache>
            </c:strRef>
          </c:cat>
          <c:val>
            <c:numRef>
              <c:f>'Avg. roaming unit'!$M$13:$M$18</c:f>
              <c:numCache>
                <c:formatCode>0.00</c:formatCode>
                <c:ptCount val="6"/>
                <c:pt idx="0">
                  <c:v>2.6589814790001034</c:v>
                </c:pt>
                <c:pt idx="1">
                  <c:v>0.75009866163100025</c:v>
                </c:pt>
                <c:pt idx="2">
                  <c:v>2.5311314348666372E-2</c:v>
                </c:pt>
                <c:pt idx="3">
                  <c:v>0.55913011542938307</c:v>
                </c:pt>
                <c:pt idx="4">
                  <c:v>0.70587706104678583</c:v>
                </c:pt>
                <c:pt idx="5">
                  <c:v>0.6582889910896943</c:v>
                </c:pt>
              </c:numCache>
            </c:numRef>
          </c:val>
          <c:extLst>
            <c:ext xmlns:c16="http://schemas.microsoft.com/office/drawing/2014/chart" uri="{C3380CC4-5D6E-409C-BE32-E72D297353CC}">
              <c16:uniqueId val="{00000001-73A1-43E8-8DC8-79BFA21EF8A3}"/>
            </c:ext>
          </c:extLst>
        </c:ser>
        <c:ser>
          <c:idx val="12"/>
          <c:order val="12"/>
          <c:tx>
            <c:strRef>
              <c:f>'Avg. roaming unit'!$N$12</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unit'!$A$13:$A$18</c:f>
              <c:strCache>
                <c:ptCount val="6"/>
                <c:pt idx="0">
                  <c:v>Albania</c:v>
                </c:pt>
                <c:pt idx="1">
                  <c:v>Bosnia</c:v>
                </c:pt>
                <c:pt idx="2">
                  <c:v>Kosovo*</c:v>
                </c:pt>
                <c:pt idx="3">
                  <c:v>Montenegro</c:v>
                </c:pt>
                <c:pt idx="4">
                  <c:v>North Macedonia</c:v>
                </c:pt>
                <c:pt idx="5">
                  <c:v>Serbia</c:v>
                </c:pt>
              </c:strCache>
            </c:strRef>
          </c:cat>
          <c:val>
            <c:numRef>
              <c:f>'Avg. roaming unit'!$N$13:$N$18</c:f>
              <c:numCache>
                <c:formatCode>0.00</c:formatCode>
                <c:ptCount val="6"/>
                <c:pt idx="0">
                  <c:v>1.7915610456148823</c:v>
                </c:pt>
                <c:pt idx="1">
                  <c:v>0.39582760494636376</c:v>
                </c:pt>
                <c:pt idx="2">
                  <c:v>1.4094105027625363E-2</c:v>
                </c:pt>
                <c:pt idx="3">
                  <c:v>0.84516020090495469</c:v>
                </c:pt>
                <c:pt idx="4">
                  <c:v>0.87188400320402792</c:v>
                </c:pt>
                <c:pt idx="5">
                  <c:v>0.45058502797202077</c:v>
                </c:pt>
              </c:numCache>
            </c:numRef>
          </c:val>
          <c:extLst>
            <c:ext xmlns:c16="http://schemas.microsoft.com/office/drawing/2014/chart" uri="{C3380CC4-5D6E-409C-BE32-E72D297353CC}">
              <c16:uniqueId val="{00000000-ADC7-45DE-BD06-24F88AF41AFD}"/>
            </c:ext>
          </c:extLst>
        </c:ser>
        <c:ser>
          <c:idx val="13"/>
          <c:order val="13"/>
          <c:tx>
            <c:strRef>
              <c:f>'Avg. roaming unit'!$O$12</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unit'!$A$13:$A$18</c:f>
              <c:strCache>
                <c:ptCount val="6"/>
                <c:pt idx="0">
                  <c:v>Albania</c:v>
                </c:pt>
                <c:pt idx="1">
                  <c:v>Bosnia</c:v>
                </c:pt>
                <c:pt idx="2">
                  <c:v>Kosovo*</c:v>
                </c:pt>
                <c:pt idx="3">
                  <c:v>Montenegro</c:v>
                </c:pt>
                <c:pt idx="4">
                  <c:v>North Macedonia</c:v>
                </c:pt>
                <c:pt idx="5">
                  <c:v>Serbia</c:v>
                </c:pt>
              </c:strCache>
            </c:strRef>
          </c:cat>
          <c:val>
            <c:numRef>
              <c:f>'Avg. roaming unit'!$O$13:$O$18</c:f>
              <c:numCache>
                <c:formatCode>0.00</c:formatCode>
                <c:ptCount val="6"/>
                <c:pt idx="0">
                  <c:v>2.292333685942642</c:v>
                </c:pt>
                <c:pt idx="1">
                  <c:v>0.40037941444267694</c:v>
                </c:pt>
                <c:pt idx="2">
                  <c:v>4.1797676508995775E-2</c:v>
                </c:pt>
                <c:pt idx="3">
                  <c:v>0.50072357498616493</c:v>
                </c:pt>
                <c:pt idx="4">
                  <c:v>0.84171461815883875</c:v>
                </c:pt>
                <c:pt idx="5">
                  <c:v>0.49949294877934514</c:v>
                </c:pt>
              </c:numCache>
            </c:numRef>
          </c:val>
          <c:extLst>
            <c:ext xmlns:c16="http://schemas.microsoft.com/office/drawing/2014/chart" uri="{C3380CC4-5D6E-409C-BE32-E72D297353CC}">
              <c16:uniqueId val="{00000001-ADC7-45DE-BD06-24F88AF41AFD}"/>
            </c:ext>
          </c:extLst>
        </c:ser>
        <c:ser>
          <c:idx val="14"/>
          <c:order val="14"/>
          <c:tx>
            <c:strRef>
              <c:f>'Avg. roaming unit'!$P$12</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unit'!$A$13:$A$18</c:f>
              <c:strCache>
                <c:ptCount val="6"/>
                <c:pt idx="0">
                  <c:v>Albania</c:v>
                </c:pt>
                <c:pt idx="1">
                  <c:v>Bosnia</c:v>
                </c:pt>
                <c:pt idx="2">
                  <c:v>Kosovo*</c:v>
                </c:pt>
                <c:pt idx="3">
                  <c:v>Montenegro</c:v>
                </c:pt>
                <c:pt idx="4">
                  <c:v>North Macedonia</c:v>
                </c:pt>
                <c:pt idx="5">
                  <c:v>Serbia</c:v>
                </c:pt>
              </c:strCache>
            </c:strRef>
          </c:cat>
          <c:val>
            <c:numRef>
              <c:f>'Avg. roaming unit'!$P$13:$P$18</c:f>
              <c:numCache>
                <c:formatCode>#,##0.00</c:formatCode>
                <c:ptCount val="6"/>
                <c:pt idx="0">
                  <c:v>2.9341143501565461</c:v>
                </c:pt>
                <c:pt idx="1">
                  <c:v>0.39201212712521211</c:v>
                </c:pt>
                <c:pt idx="2">
                  <c:v>7.0061635160536748E-2</c:v>
                </c:pt>
                <c:pt idx="3">
                  <c:v>0.30415206849082926</c:v>
                </c:pt>
                <c:pt idx="4">
                  <c:v>0.40366573755863988</c:v>
                </c:pt>
                <c:pt idx="5">
                  <c:v>0.51619322000267975</c:v>
                </c:pt>
              </c:numCache>
            </c:numRef>
          </c:val>
          <c:extLst>
            <c:ext xmlns:c16="http://schemas.microsoft.com/office/drawing/2014/chart" uri="{C3380CC4-5D6E-409C-BE32-E72D297353CC}">
              <c16:uniqueId val="{00000000-D6EC-49A2-A858-96C5FE82B2EC}"/>
            </c:ext>
          </c:extLst>
        </c:ser>
        <c:ser>
          <c:idx val="15"/>
          <c:order val="15"/>
          <c:tx>
            <c:strRef>
              <c:f>'Avg. roaming unit'!$Q$12</c:f>
              <c:strCache>
                <c:ptCount val="1"/>
                <c:pt idx="0">
                  <c:v>Q3 20222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unit'!$A$13:$A$18</c:f>
              <c:strCache>
                <c:ptCount val="6"/>
                <c:pt idx="0">
                  <c:v>Albania</c:v>
                </c:pt>
                <c:pt idx="1">
                  <c:v>Bosnia</c:v>
                </c:pt>
                <c:pt idx="2">
                  <c:v>Kosovo*</c:v>
                </c:pt>
                <c:pt idx="3">
                  <c:v>Montenegro</c:v>
                </c:pt>
                <c:pt idx="4">
                  <c:v>North Macedonia</c:v>
                </c:pt>
                <c:pt idx="5">
                  <c:v>Serbia</c:v>
                </c:pt>
              </c:strCache>
            </c:strRef>
          </c:cat>
          <c:val>
            <c:numRef>
              <c:f>'Avg. roaming unit'!$Q$13:$Q$18</c:f>
              <c:numCache>
                <c:formatCode>#,##0.00</c:formatCode>
                <c:ptCount val="6"/>
                <c:pt idx="0">
                  <c:v>3.0936311018412472</c:v>
                </c:pt>
                <c:pt idx="1">
                  <c:v>0.59641286780171365</c:v>
                </c:pt>
                <c:pt idx="2">
                  <c:v>0.16635818988153292</c:v>
                </c:pt>
                <c:pt idx="3">
                  <c:v>0.39847338569238921</c:v>
                </c:pt>
                <c:pt idx="4">
                  <c:v>0.39647192676652049</c:v>
                </c:pt>
                <c:pt idx="5">
                  <c:v>0.62583362920189101</c:v>
                </c:pt>
              </c:numCache>
            </c:numRef>
          </c:val>
          <c:extLst>
            <c:ext xmlns:c16="http://schemas.microsoft.com/office/drawing/2014/chart" uri="{C3380CC4-5D6E-409C-BE32-E72D297353CC}">
              <c16:uniqueId val="{00000001-D6EC-49A2-A858-96C5FE82B2EC}"/>
            </c:ext>
          </c:extLst>
        </c:ser>
        <c:dLbls>
          <c:dLblPos val="outEnd"/>
          <c:showLegendKey val="0"/>
          <c:showVal val="1"/>
          <c:showCatName val="0"/>
          <c:showSerName val="0"/>
          <c:showPercent val="0"/>
          <c:showBubbleSize val="0"/>
        </c:dLbls>
        <c:gapWidth val="219"/>
        <c:overlap val="-27"/>
        <c:axId val="813199104"/>
        <c:axId val="813199760"/>
      </c:barChart>
      <c:catAx>
        <c:axId val="81319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199760"/>
        <c:crosses val="autoZero"/>
        <c:auto val="1"/>
        <c:lblAlgn val="ctr"/>
        <c:lblOffset val="100"/>
        <c:noMultiLvlLbl val="0"/>
      </c:catAx>
      <c:valAx>
        <c:axId val="813199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199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Fg. 7 Average number of roaming minutes (calls made, WB RLAH+) / subscriber (WB RLAH+) / month</a:t>
            </a:r>
          </a:p>
        </c:rich>
      </c:tx>
      <c:layout>
        <c:manualLayout>
          <c:xMode val="edge"/>
          <c:yMode val="edge"/>
          <c:x val="0.11422013684014232"/>
          <c:y val="1.1887061682150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roaming unit'!$D$21</c:f>
              <c:strCache>
                <c:ptCount val="1"/>
                <c:pt idx="0">
                  <c:v>Q2 2019</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unit'!$A$22:$A$27</c:f>
              <c:strCache>
                <c:ptCount val="6"/>
                <c:pt idx="0">
                  <c:v>Albania</c:v>
                </c:pt>
                <c:pt idx="1">
                  <c:v>Bosnia</c:v>
                </c:pt>
                <c:pt idx="2">
                  <c:v>Kosovo*</c:v>
                </c:pt>
                <c:pt idx="3">
                  <c:v>Montenegro</c:v>
                </c:pt>
                <c:pt idx="4">
                  <c:v>North Macedonia</c:v>
                </c:pt>
                <c:pt idx="5">
                  <c:v>Serbia</c:v>
                </c:pt>
              </c:strCache>
            </c:strRef>
          </c:cat>
          <c:val>
            <c:numRef>
              <c:f>'Avg. roaming unit'!$D$22:$D$27</c:f>
              <c:numCache>
                <c:formatCode>0.00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0-9D4E-4E97-A18F-D81B9786CBE8}"/>
            </c:ext>
          </c:extLst>
        </c:ser>
        <c:ser>
          <c:idx val="1"/>
          <c:order val="1"/>
          <c:tx>
            <c:strRef>
              <c:f>'Avg. roaming unit'!$E$21</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unit'!$A$22:$A$27</c:f>
              <c:strCache>
                <c:ptCount val="6"/>
                <c:pt idx="0">
                  <c:v>Albania</c:v>
                </c:pt>
                <c:pt idx="1">
                  <c:v>Bosnia</c:v>
                </c:pt>
                <c:pt idx="2">
                  <c:v>Kosovo*</c:v>
                </c:pt>
                <c:pt idx="3">
                  <c:v>Montenegro</c:v>
                </c:pt>
                <c:pt idx="4">
                  <c:v>North Macedonia</c:v>
                </c:pt>
                <c:pt idx="5">
                  <c:v>Serbia</c:v>
                </c:pt>
              </c:strCache>
            </c:strRef>
          </c:cat>
          <c:val>
            <c:numRef>
              <c:f>'Avg. roaming unit'!$E$22:$E$27</c:f>
              <c:numCache>
                <c:formatCode>0.00</c:formatCode>
                <c:ptCount val="6"/>
                <c:pt idx="0">
                  <c:v>0.33368340463024732</c:v>
                </c:pt>
                <c:pt idx="1">
                  <c:v>2.1026496992802861</c:v>
                </c:pt>
                <c:pt idx="2">
                  <c:v>0.20302230145143921</c:v>
                </c:pt>
                <c:pt idx="3">
                  <c:v>36.089638620984367</c:v>
                </c:pt>
                <c:pt idx="4">
                  <c:v>0.52322136414450482</c:v>
                </c:pt>
                <c:pt idx="5">
                  <c:v>1.2280520776907891</c:v>
                </c:pt>
              </c:numCache>
            </c:numRef>
          </c:val>
          <c:extLst>
            <c:ext xmlns:c16="http://schemas.microsoft.com/office/drawing/2014/chart" uri="{C3380CC4-5D6E-409C-BE32-E72D297353CC}">
              <c16:uniqueId val="{00000001-9D4E-4E97-A18F-D81B9786CBE8}"/>
            </c:ext>
          </c:extLst>
        </c:ser>
        <c:ser>
          <c:idx val="2"/>
          <c:order val="2"/>
          <c:tx>
            <c:strRef>
              <c:f>'Avg. roaming unit'!$F$21</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unit'!$A$22:$A$27</c:f>
              <c:strCache>
                <c:ptCount val="6"/>
                <c:pt idx="0">
                  <c:v>Albania</c:v>
                </c:pt>
                <c:pt idx="1">
                  <c:v>Bosnia</c:v>
                </c:pt>
                <c:pt idx="2">
                  <c:v>Kosovo*</c:v>
                </c:pt>
                <c:pt idx="3">
                  <c:v>Montenegro</c:v>
                </c:pt>
                <c:pt idx="4">
                  <c:v>North Macedonia</c:v>
                </c:pt>
                <c:pt idx="5">
                  <c:v>Serbia</c:v>
                </c:pt>
              </c:strCache>
            </c:strRef>
          </c:cat>
          <c:val>
            <c:numRef>
              <c:f>'Avg. roaming unit'!$F$22:$F$27</c:f>
              <c:numCache>
                <c:formatCode>0.00</c:formatCode>
                <c:ptCount val="6"/>
                <c:pt idx="0">
                  <c:v>0.67013096137046757</c:v>
                </c:pt>
                <c:pt idx="1">
                  <c:v>2.2791883331357239</c:v>
                </c:pt>
                <c:pt idx="2">
                  <c:v>0.12814415691687397</c:v>
                </c:pt>
                <c:pt idx="3">
                  <c:v>85.011939995825273</c:v>
                </c:pt>
                <c:pt idx="4">
                  <c:v>0.744379309921542</c:v>
                </c:pt>
                <c:pt idx="5">
                  <c:v>0.84423022644261803</c:v>
                </c:pt>
              </c:numCache>
            </c:numRef>
          </c:val>
          <c:extLst>
            <c:ext xmlns:c16="http://schemas.microsoft.com/office/drawing/2014/chart" uri="{C3380CC4-5D6E-409C-BE32-E72D297353CC}">
              <c16:uniqueId val="{00000004-9D4E-4E97-A18F-D81B9786CBE8}"/>
            </c:ext>
          </c:extLst>
        </c:ser>
        <c:ser>
          <c:idx val="3"/>
          <c:order val="3"/>
          <c:tx>
            <c:strRef>
              <c:f>'Avg. roaming unit'!$G$21</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unit'!$A$22:$A$27</c:f>
              <c:strCache>
                <c:ptCount val="6"/>
                <c:pt idx="0">
                  <c:v>Albania</c:v>
                </c:pt>
                <c:pt idx="1">
                  <c:v>Bosnia</c:v>
                </c:pt>
                <c:pt idx="2">
                  <c:v>Kosovo*</c:v>
                </c:pt>
                <c:pt idx="3">
                  <c:v>Montenegro</c:v>
                </c:pt>
                <c:pt idx="4">
                  <c:v>North Macedonia</c:v>
                </c:pt>
                <c:pt idx="5">
                  <c:v>Serbia</c:v>
                </c:pt>
              </c:strCache>
            </c:strRef>
          </c:cat>
          <c:val>
            <c:numRef>
              <c:f>'Avg. roaming unit'!$G$22:$G$27</c:f>
              <c:numCache>
                <c:formatCode>0.00</c:formatCode>
                <c:ptCount val="6"/>
                <c:pt idx="0">
                  <c:v>0.5285802341518695</c:v>
                </c:pt>
                <c:pt idx="1">
                  <c:v>2.4399567368326518</c:v>
                </c:pt>
                <c:pt idx="2">
                  <c:v>0.10495053422546145</c:v>
                </c:pt>
                <c:pt idx="3">
                  <c:v>98.595770341537118</c:v>
                </c:pt>
                <c:pt idx="4">
                  <c:v>0.77858794168285705</c:v>
                </c:pt>
                <c:pt idx="5">
                  <c:v>1.3379342365089693</c:v>
                </c:pt>
              </c:numCache>
            </c:numRef>
          </c:val>
          <c:extLst>
            <c:ext xmlns:c16="http://schemas.microsoft.com/office/drawing/2014/chart" uri="{C3380CC4-5D6E-409C-BE32-E72D297353CC}">
              <c16:uniqueId val="{00000005-9D4E-4E97-A18F-D81B9786CBE8}"/>
            </c:ext>
          </c:extLst>
        </c:ser>
        <c:ser>
          <c:idx val="4"/>
          <c:order val="4"/>
          <c:tx>
            <c:strRef>
              <c:f>'Avg. roaming unit'!$H$21</c:f>
              <c:strCache>
                <c:ptCount val="1"/>
                <c:pt idx="0">
                  <c:v>Q2 2020</c:v>
                </c:pt>
              </c:strCache>
            </c:strRef>
          </c:tx>
          <c:spPr>
            <a:solidFill>
              <a:srgbClr val="255E9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unit'!$A$22:$A$27</c:f>
              <c:strCache>
                <c:ptCount val="6"/>
                <c:pt idx="0">
                  <c:v>Albania</c:v>
                </c:pt>
                <c:pt idx="1">
                  <c:v>Bosnia</c:v>
                </c:pt>
                <c:pt idx="2">
                  <c:v>Kosovo*</c:v>
                </c:pt>
                <c:pt idx="3">
                  <c:v>Montenegro</c:v>
                </c:pt>
                <c:pt idx="4">
                  <c:v>North Macedonia</c:v>
                </c:pt>
                <c:pt idx="5">
                  <c:v>Serbia</c:v>
                </c:pt>
              </c:strCache>
            </c:strRef>
          </c:cat>
          <c:val>
            <c:numRef>
              <c:f>'Avg. roaming unit'!$H$22:$H$27</c:f>
              <c:numCache>
                <c:formatCode>0.00</c:formatCode>
                <c:ptCount val="6"/>
                <c:pt idx="0">
                  <c:v>0.6275757637488365</c:v>
                </c:pt>
                <c:pt idx="1">
                  <c:v>3.1450656521133951</c:v>
                </c:pt>
                <c:pt idx="2">
                  <c:v>0.17172048354102523</c:v>
                </c:pt>
                <c:pt idx="3">
                  <c:v>225.84345399827711</c:v>
                </c:pt>
                <c:pt idx="4">
                  <c:v>1.0550236654377121</c:v>
                </c:pt>
                <c:pt idx="5">
                  <c:v>1.8019742215632679</c:v>
                </c:pt>
              </c:numCache>
            </c:numRef>
          </c:val>
          <c:extLst>
            <c:ext xmlns:c16="http://schemas.microsoft.com/office/drawing/2014/chart" uri="{C3380CC4-5D6E-409C-BE32-E72D297353CC}">
              <c16:uniqueId val="{00000000-5944-49CA-A0FD-838504867F85}"/>
            </c:ext>
          </c:extLst>
        </c:ser>
        <c:ser>
          <c:idx val="5"/>
          <c:order val="5"/>
          <c:tx>
            <c:strRef>
              <c:f>'Avg. roaming unit'!$I$21</c:f>
              <c:strCache>
                <c:ptCount val="1"/>
                <c:pt idx="0">
                  <c:v>Q3 2020</c:v>
                </c:pt>
              </c:strCache>
            </c:strRef>
          </c:tx>
          <c:spPr>
            <a:solidFill>
              <a:srgbClr val="9E480E"/>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unit'!$A$22:$A$27</c:f>
              <c:strCache>
                <c:ptCount val="6"/>
                <c:pt idx="0">
                  <c:v>Albania</c:v>
                </c:pt>
                <c:pt idx="1">
                  <c:v>Bosnia</c:v>
                </c:pt>
                <c:pt idx="2">
                  <c:v>Kosovo*</c:v>
                </c:pt>
                <c:pt idx="3">
                  <c:v>Montenegro</c:v>
                </c:pt>
                <c:pt idx="4">
                  <c:v>North Macedonia</c:v>
                </c:pt>
                <c:pt idx="5">
                  <c:v>Serbia</c:v>
                </c:pt>
              </c:strCache>
            </c:strRef>
          </c:cat>
          <c:val>
            <c:numRef>
              <c:f>'Avg. roaming unit'!$I$22:$I$27</c:f>
              <c:numCache>
                <c:formatCode>0.00</c:formatCode>
                <c:ptCount val="6"/>
                <c:pt idx="0">
                  <c:v>0.56508261482295208</c:v>
                </c:pt>
                <c:pt idx="1">
                  <c:v>3.3223343458785979</c:v>
                </c:pt>
                <c:pt idx="2">
                  <c:v>0.3089634984936363</c:v>
                </c:pt>
                <c:pt idx="3">
                  <c:v>151.96759029120685</c:v>
                </c:pt>
                <c:pt idx="4">
                  <c:v>0.6985918100591344</c:v>
                </c:pt>
                <c:pt idx="5">
                  <c:v>1.9022609941907589</c:v>
                </c:pt>
              </c:numCache>
            </c:numRef>
          </c:val>
          <c:extLst>
            <c:ext xmlns:c16="http://schemas.microsoft.com/office/drawing/2014/chart" uri="{C3380CC4-5D6E-409C-BE32-E72D297353CC}">
              <c16:uniqueId val="{00000001-5944-49CA-A0FD-838504867F85}"/>
            </c:ext>
          </c:extLst>
        </c:ser>
        <c:ser>
          <c:idx val="6"/>
          <c:order val="6"/>
          <c:tx>
            <c:strRef>
              <c:f>'Avg. roaming unit'!$J$21</c:f>
              <c:strCache>
                <c:ptCount val="1"/>
                <c:pt idx="0">
                  <c:v>Q4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unit'!$A$22:$A$27</c:f>
              <c:strCache>
                <c:ptCount val="6"/>
                <c:pt idx="0">
                  <c:v>Albania</c:v>
                </c:pt>
                <c:pt idx="1">
                  <c:v>Bosnia</c:v>
                </c:pt>
                <c:pt idx="2">
                  <c:v>Kosovo*</c:v>
                </c:pt>
                <c:pt idx="3">
                  <c:v>Montenegro</c:v>
                </c:pt>
                <c:pt idx="4">
                  <c:v>North Macedonia</c:v>
                </c:pt>
                <c:pt idx="5">
                  <c:v>Serbia</c:v>
                </c:pt>
              </c:strCache>
            </c:strRef>
          </c:cat>
          <c:val>
            <c:numRef>
              <c:f>'Avg. roaming unit'!$J$22:$J$27</c:f>
              <c:numCache>
                <c:formatCode>0.00</c:formatCode>
                <c:ptCount val="6"/>
                <c:pt idx="0">
                  <c:v>0.51514983613514753</c:v>
                </c:pt>
                <c:pt idx="1">
                  <c:v>3.141627942998761</c:v>
                </c:pt>
                <c:pt idx="2">
                  <c:v>0.21689718470533403</c:v>
                </c:pt>
                <c:pt idx="3">
                  <c:v>154.99336011852927</c:v>
                </c:pt>
                <c:pt idx="4">
                  <c:v>0.77592795234877332</c:v>
                </c:pt>
                <c:pt idx="5">
                  <c:v>1.9849584864397514</c:v>
                </c:pt>
              </c:numCache>
            </c:numRef>
          </c:val>
          <c:extLst>
            <c:ext xmlns:c16="http://schemas.microsoft.com/office/drawing/2014/chart" uri="{C3380CC4-5D6E-409C-BE32-E72D297353CC}">
              <c16:uniqueId val="{00000001-4D44-4600-A594-272B3CBCF46D}"/>
            </c:ext>
          </c:extLst>
        </c:ser>
        <c:ser>
          <c:idx val="7"/>
          <c:order val="7"/>
          <c:tx>
            <c:strRef>
              <c:f>'Avg. roaming unit'!$K$21</c:f>
              <c:strCache>
                <c:ptCount val="1"/>
                <c:pt idx="0">
                  <c:v>Q1 2021</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unit'!$A$22:$A$27</c:f>
              <c:strCache>
                <c:ptCount val="6"/>
                <c:pt idx="0">
                  <c:v>Albania</c:v>
                </c:pt>
                <c:pt idx="1">
                  <c:v>Bosnia</c:v>
                </c:pt>
                <c:pt idx="2">
                  <c:v>Kosovo*</c:v>
                </c:pt>
                <c:pt idx="3">
                  <c:v>Montenegro</c:v>
                </c:pt>
                <c:pt idx="4">
                  <c:v>North Macedonia</c:v>
                </c:pt>
                <c:pt idx="5">
                  <c:v>Serbia</c:v>
                </c:pt>
              </c:strCache>
            </c:strRef>
          </c:cat>
          <c:val>
            <c:numRef>
              <c:f>'Avg. roaming unit'!$K$22:$K$27</c:f>
              <c:numCache>
                <c:formatCode>0.00</c:formatCode>
                <c:ptCount val="6"/>
                <c:pt idx="0">
                  <c:v>0.53788400371979184</c:v>
                </c:pt>
                <c:pt idx="1">
                  <c:v>2.5301067082044013</c:v>
                </c:pt>
                <c:pt idx="2">
                  <c:v>0.23047234811031189</c:v>
                </c:pt>
                <c:pt idx="3">
                  <c:v>138.27665780769777</c:v>
                </c:pt>
                <c:pt idx="4">
                  <c:v>1.1583081470627385</c:v>
                </c:pt>
                <c:pt idx="5">
                  <c:v>1.8699274949702007</c:v>
                </c:pt>
              </c:numCache>
            </c:numRef>
          </c:val>
          <c:extLst>
            <c:ext xmlns:c16="http://schemas.microsoft.com/office/drawing/2014/chart" uri="{C3380CC4-5D6E-409C-BE32-E72D297353CC}">
              <c16:uniqueId val="{00000002-4D44-4600-A594-272B3CBCF46D}"/>
            </c:ext>
          </c:extLst>
        </c:ser>
        <c:ser>
          <c:idx val="8"/>
          <c:order val="8"/>
          <c:tx>
            <c:strRef>
              <c:f>'Avg. roaming unit'!$L$21</c:f>
              <c:strCache>
                <c:ptCount val="1"/>
                <c:pt idx="0">
                  <c:v>Q2 2021</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unit'!$A$22:$A$27</c:f>
              <c:strCache>
                <c:ptCount val="6"/>
                <c:pt idx="0">
                  <c:v>Albania</c:v>
                </c:pt>
                <c:pt idx="1">
                  <c:v>Bosnia</c:v>
                </c:pt>
                <c:pt idx="2">
                  <c:v>Kosovo*</c:v>
                </c:pt>
                <c:pt idx="3">
                  <c:v>Montenegro</c:v>
                </c:pt>
                <c:pt idx="4">
                  <c:v>North Macedonia</c:v>
                </c:pt>
                <c:pt idx="5">
                  <c:v>Serbia</c:v>
                </c:pt>
              </c:strCache>
            </c:strRef>
          </c:cat>
          <c:val>
            <c:numRef>
              <c:f>'Avg. roaming unit'!$L$22:$L$27</c:f>
              <c:numCache>
                <c:formatCode>0.00</c:formatCode>
                <c:ptCount val="6"/>
                <c:pt idx="0">
                  <c:v>0.40230455837536455</c:v>
                </c:pt>
                <c:pt idx="1">
                  <c:v>2.2615674833327475</c:v>
                </c:pt>
                <c:pt idx="2">
                  <c:v>0</c:v>
                </c:pt>
                <c:pt idx="3">
                  <c:v>102.48509703097899</c:v>
                </c:pt>
                <c:pt idx="4">
                  <c:v>1.2997048472880113</c:v>
                </c:pt>
                <c:pt idx="5">
                  <c:v>1.729590164310209</c:v>
                </c:pt>
              </c:numCache>
            </c:numRef>
          </c:val>
          <c:extLst>
            <c:ext xmlns:c16="http://schemas.microsoft.com/office/drawing/2014/chart" uri="{C3380CC4-5D6E-409C-BE32-E72D297353CC}">
              <c16:uniqueId val="{00000000-2143-4139-8D69-BFBBDAAD1F13}"/>
            </c:ext>
          </c:extLst>
        </c:ser>
        <c:ser>
          <c:idx val="9"/>
          <c:order val="9"/>
          <c:tx>
            <c:strRef>
              <c:f>'Avg. roaming unit'!$M$21</c:f>
              <c:strCache>
                <c:ptCount val="1"/>
                <c:pt idx="0">
                  <c:v>Q3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unit'!$A$22:$A$27</c:f>
              <c:strCache>
                <c:ptCount val="6"/>
                <c:pt idx="0">
                  <c:v>Albania</c:v>
                </c:pt>
                <c:pt idx="1">
                  <c:v>Bosnia</c:v>
                </c:pt>
                <c:pt idx="2">
                  <c:v>Kosovo*</c:v>
                </c:pt>
                <c:pt idx="3">
                  <c:v>Montenegro</c:v>
                </c:pt>
                <c:pt idx="4">
                  <c:v>North Macedonia</c:v>
                </c:pt>
                <c:pt idx="5">
                  <c:v>Serbia</c:v>
                </c:pt>
              </c:strCache>
            </c:strRef>
          </c:cat>
          <c:val>
            <c:numRef>
              <c:f>'Avg. roaming unit'!$M$22:$M$27</c:f>
              <c:numCache>
                <c:formatCode>0.00</c:formatCode>
                <c:ptCount val="6"/>
                <c:pt idx="0">
                  <c:v>4.8397924019920531</c:v>
                </c:pt>
                <c:pt idx="1">
                  <c:v>3.8608110151826991</c:v>
                </c:pt>
                <c:pt idx="2">
                  <c:v>0</c:v>
                </c:pt>
                <c:pt idx="3">
                  <c:v>51.059255123126569</c:v>
                </c:pt>
                <c:pt idx="4">
                  <c:v>3.740914917943265</c:v>
                </c:pt>
                <c:pt idx="5">
                  <c:v>5.8933399342949349</c:v>
                </c:pt>
              </c:numCache>
            </c:numRef>
          </c:val>
          <c:extLst>
            <c:ext xmlns:c16="http://schemas.microsoft.com/office/drawing/2014/chart" uri="{C3380CC4-5D6E-409C-BE32-E72D297353CC}">
              <c16:uniqueId val="{00000001-2143-4139-8D69-BFBBDAAD1F13}"/>
            </c:ext>
          </c:extLst>
        </c:ser>
        <c:ser>
          <c:idx val="10"/>
          <c:order val="10"/>
          <c:tx>
            <c:strRef>
              <c:f>'Avg. roaming unit'!$N$21</c:f>
              <c:strCache>
                <c:ptCount val="1"/>
                <c:pt idx="0">
                  <c:v>Q4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unit'!$A$22:$A$27</c:f>
              <c:strCache>
                <c:ptCount val="6"/>
                <c:pt idx="0">
                  <c:v>Albania</c:v>
                </c:pt>
                <c:pt idx="1">
                  <c:v>Bosnia</c:v>
                </c:pt>
                <c:pt idx="2">
                  <c:v>Kosovo*</c:v>
                </c:pt>
                <c:pt idx="3">
                  <c:v>Montenegro</c:v>
                </c:pt>
                <c:pt idx="4">
                  <c:v>North Macedonia</c:v>
                </c:pt>
                <c:pt idx="5">
                  <c:v>Serbia</c:v>
                </c:pt>
              </c:strCache>
            </c:strRef>
          </c:cat>
          <c:val>
            <c:numRef>
              <c:f>'Avg. roaming unit'!$N$22:$N$27</c:f>
              <c:numCache>
                <c:formatCode>0.00</c:formatCode>
                <c:ptCount val="6"/>
                <c:pt idx="0">
                  <c:v>3.9789275994334003E-4</c:v>
                </c:pt>
                <c:pt idx="1">
                  <c:v>0</c:v>
                </c:pt>
                <c:pt idx="2">
                  <c:v>0</c:v>
                </c:pt>
                <c:pt idx="3">
                  <c:v>0</c:v>
                </c:pt>
                <c:pt idx="4">
                  <c:v>0</c:v>
                </c:pt>
                <c:pt idx="5">
                  <c:v>0</c:v>
                </c:pt>
              </c:numCache>
            </c:numRef>
          </c:val>
          <c:extLst>
            <c:ext xmlns:c16="http://schemas.microsoft.com/office/drawing/2014/chart" uri="{C3380CC4-5D6E-409C-BE32-E72D297353CC}">
              <c16:uniqueId val="{00000000-5596-4341-8293-D2F575E47FEF}"/>
            </c:ext>
          </c:extLst>
        </c:ser>
        <c:ser>
          <c:idx val="11"/>
          <c:order val="11"/>
          <c:tx>
            <c:strRef>
              <c:f>'Avg. roaming unit'!$O$21</c:f>
              <c:strCache>
                <c:ptCount val="1"/>
                <c:pt idx="0">
                  <c:v>Q1 2022</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unit'!$A$22:$A$27</c:f>
              <c:strCache>
                <c:ptCount val="6"/>
                <c:pt idx="0">
                  <c:v>Albania</c:v>
                </c:pt>
                <c:pt idx="1">
                  <c:v>Bosnia</c:v>
                </c:pt>
                <c:pt idx="2">
                  <c:v>Kosovo*</c:v>
                </c:pt>
                <c:pt idx="3">
                  <c:v>Montenegro</c:v>
                </c:pt>
                <c:pt idx="4">
                  <c:v>North Macedonia</c:v>
                </c:pt>
                <c:pt idx="5">
                  <c:v>Serbia</c:v>
                </c:pt>
              </c:strCache>
            </c:strRef>
          </c:cat>
          <c:val>
            <c:numRef>
              <c:f>'Avg. roaming unit'!$O$22:$O$27</c:f>
              <c:numCache>
                <c:formatCode>0.00</c:formatCode>
                <c:ptCount val="6"/>
                <c:pt idx="0">
                  <c:v>3.3871166399802931E-4</c:v>
                </c:pt>
                <c:pt idx="1">
                  <c:v>0</c:v>
                </c:pt>
                <c:pt idx="2">
                  <c:v>0</c:v>
                </c:pt>
                <c:pt idx="3">
                  <c:v>0</c:v>
                </c:pt>
                <c:pt idx="4">
                  <c:v>0</c:v>
                </c:pt>
                <c:pt idx="5">
                  <c:v>0</c:v>
                </c:pt>
              </c:numCache>
            </c:numRef>
          </c:val>
          <c:extLst>
            <c:ext xmlns:c16="http://schemas.microsoft.com/office/drawing/2014/chart" uri="{C3380CC4-5D6E-409C-BE32-E72D297353CC}">
              <c16:uniqueId val="{00000001-5596-4341-8293-D2F575E47FEF}"/>
            </c:ext>
          </c:extLst>
        </c:ser>
        <c:ser>
          <c:idx val="12"/>
          <c:order val="12"/>
          <c:tx>
            <c:strRef>
              <c:f>'Avg. roaming unit'!$P$21</c:f>
              <c:strCache>
                <c:ptCount val="1"/>
                <c:pt idx="0">
                  <c:v>Q2 2022</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unit'!$A$22:$A$27</c:f>
              <c:strCache>
                <c:ptCount val="6"/>
                <c:pt idx="0">
                  <c:v>Albania</c:v>
                </c:pt>
                <c:pt idx="1">
                  <c:v>Bosnia</c:v>
                </c:pt>
                <c:pt idx="2">
                  <c:v>Kosovo*</c:v>
                </c:pt>
                <c:pt idx="3">
                  <c:v>Montenegro</c:v>
                </c:pt>
                <c:pt idx="4">
                  <c:v>North Macedonia</c:v>
                </c:pt>
                <c:pt idx="5">
                  <c:v>Serbia</c:v>
                </c:pt>
              </c:strCache>
            </c:strRef>
          </c:cat>
          <c:val>
            <c:numRef>
              <c:f>'Avg. roaming unit'!$P$22:$P$27</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E59-4BF4-96D2-E2DCEA72D93B}"/>
            </c:ext>
          </c:extLst>
        </c:ser>
        <c:ser>
          <c:idx val="13"/>
          <c:order val="13"/>
          <c:tx>
            <c:strRef>
              <c:f>'Avg. roaming unit'!$Q$21</c:f>
              <c:strCache>
                <c:ptCount val="1"/>
                <c:pt idx="0">
                  <c:v>Q3 20222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unit'!$A$22:$A$27</c:f>
              <c:strCache>
                <c:ptCount val="6"/>
                <c:pt idx="0">
                  <c:v>Albania</c:v>
                </c:pt>
                <c:pt idx="1">
                  <c:v>Bosnia</c:v>
                </c:pt>
                <c:pt idx="2">
                  <c:v>Kosovo*</c:v>
                </c:pt>
                <c:pt idx="3">
                  <c:v>Montenegro</c:v>
                </c:pt>
                <c:pt idx="4">
                  <c:v>North Macedonia</c:v>
                </c:pt>
                <c:pt idx="5">
                  <c:v>Serbia</c:v>
                </c:pt>
              </c:strCache>
            </c:strRef>
          </c:cat>
          <c:val>
            <c:numRef>
              <c:f>'Avg. roaming unit'!$Q$22:$Q$27</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5E59-4BF4-96D2-E2DCEA72D93B}"/>
            </c:ext>
          </c:extLst>
        </c:ser>
        <c:dLbls>
          <c:dLblPos val="outEnd"/>
          <c:showLegendKey val="0"/>
          <c:showVal val="1"/>
          <c:showCatName val="0"/>
          <c:showSerName val="0"/>
          <c:showPercent val="0"/>
          <c:showBubbleSize val="0"/>
        </c:dLbls>
        <c:gapWidth val="219"/>
        <c:overlap val="-27"/>
        <c:axId val="813187952"/>
        <c:axId val="813191232"/>
        <c:extLst/>
      </c:barChart>
      <c:catAx>
        <c:axId val="81318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191232"/>
        <c:crosses val="autoZero"/>
        <c:auto val="1"/>
        <c:lblAlgn val="ctr"/>
        <c:lblOffset val="100"/>
        <c:noMultiLvlLbl val="0"/>
      </c:catAx>
      <c:valAx>
        <c:axId val="813191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187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de-DE"/>
              <a:t>Fg. 9 Average number of roaming minutes (calls received, WB) / subscriber (WB) / month</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'Avg. roaming unit'!$B$53</c:f>
              <c:strCache>
                <c:ptCount val="1"/>
                <c:pt idx="0">
                  <c:v>Q4 2018</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3B25-4883-8C00-C43ADAC18360}"/>
                </c:ext>
              </c:extLst>
            </c:dLbl>
            <c:dLbl>
              <c:idx val="4"/>
              <c:delete val="1"/>
              <c:extLst>
                <c:ext xmlns:c15="http://schemas.microsoft.com/office/drawing/2012/chart" uri="{CE6537A1-D6FC-4f65-9D91-7224C49458BB}"/>
                <c:ext xmlns:c16="http://schemas.microsoft.com/office/drawing/2014/chart" uri="{C3380CC4-5D6E-409C-BE32-E72D297353CC}">
                  <c16:uniqueId val="{00000000-5237-4E13-83BC-2CF5CA44354E}"/>
                </c:ext>
              </c:extLst>
            </c:dLbl>
            <c:dLbl>
              <c:idx val="5"/>
              <c:delete val="1"/>
              <c:extLst>
                <c:ext xmlns:c15="http://schemas.microsoft.com/office/drawing/2012/chart" uri="{CE6537A1-D6FC-4f65-9D91-7224C49458BB}"/>
                <c:ext xmlns:c16="http://schemas.microsoft.com/office/drawing/2014/chart" uri="{C3380CC4-5D6E-409C-BE32-E72D297353CC}">
                  <c16:uniqueId val="{00000003-3B25-4883-8C00-C43ADAC18360}"/>
                </c:ext>
              </c:extLst>
            </c:dLbl>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unit'!$A$54:$A$59</c:f>
              <c:strCache>
                <c:ptCount val="6"/>
                <c:pt idx="0">
                  <c:v>Albania</c:v>
                </c:pt>
                <c:pt idx="1">
                  <c:v>Bosnia</c:v>
                </c:pt>
                <c:pt idx="2">
                  <c:v>Kosovo*</c:v>
                </c:pt>
                <c:pt idx="3">
                  <c:v>Montenegro</c:v>
                </c:pt>
                <c:pt idx="4">
                  <c:v>North Macedonia</c:v>
                </c:pt>
                <c:pt idx="5">
                  <c:v>Serbia</c:v>
                </c:pt>
              </c:strCache>
            </c:strRef>
          </c:cat>
          <c:val>
            <c:numRef>
              <c:f>'Avg. roaming unit'!$B$54:$B$59</c:f>
              <c:numCache>
                <c:formatCode>#,##0.00</c:formatCode>
                <c:ptCount val="6"/>
                <c:pt idx="0">
                  <c:v>1.2449140041729547</c:v>
                </c:pt>
                <c:pt idx="1">
                  <c:v>0</c:v>
                </c:pt>
                <c:pt idx="2">
                  <c:v>0.1706412908007657</c:v>
                </c:pt>
                <c:pt idx="3">
                  <c:v>22.697953031682218</c:v>
                </c:pt>
                <c:pt idx="4">
                  <c:v>0</c:v>
                </c:pt>
                <c:pt idx="5">
                  <c:v>0</c:v>
                </c:pt>
              </c:numCache>
            </c:numRef>
          </c:val>
          <c:extLst>
            <c:ext xmlns:c16="http://schemas.microsoft.com/office/drawing/2014/chart" uri="{C3380CC4-5D6E-409C-BE32-E72D297353CC}">
              <c16:uniqueId val="{00000000-6BEE-48CD-80AD-5A5446A3AB30}"/>
            </c:ext>
          </c:extLst>
        </c:ser>
        <c:ser>
          <c:idx val="1"/>
          <c:order val="1"/>
          <c:tx>
            <c:strRef>
              <c:f>'Avg. roaming unit'!$C$53</c:f>
              <c:strCache>
                <c:ptCount val="1"/>
                <c:pt idx="0">
                  <c:v>Q1 2019</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3B25-4883-8C00-C43ADAC18360}"/>
                </c:ext>
              </c:extLst>
            </c:dLbl>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unit'!$A$54:$A$59</c:f>
              <c:strCache>
                <c:ptCount val="6"/>
                <c:pt idx="0">
                  <c:v>Albania</c:v>
                </c:pt>
                <c:pt idx="1">
                  <c:v>Bosnia</c:v>
                </c:pt>
                <c:pt idx="2">
                  <c:v>Kosovo*</c:v>
                </c:pt>
                <c:pt idx="3">
                  <c:v>Montenegro</c:v>
                </c:pt>
                <c:pt idx="4">
                  <c:v>North Macedonia</c:v>
                </c:pt>
                <c:pt idx="5">
                  <c:v>Serbia</c:v>
                </c:pt>
              </c:strCache>
            </c:strRef>
          </c:cat>
          <c:val>
            <c:numRef>
              <c:f>'Avg. roaming unit'!$C$54:$C$59</c:f>
              <c:numCache>
                <c:formatCode>#,##0.00</c:formatCode>
                <c:ptCount val="6"/>
                <c:pt idx="0">
                  <c:v>1.1327037856213966</c:v>
                </c:pt>
                <c:pt idx="1">
                  <c:v>0</c:v>
                </c:pt>
                <c:pt idx="2">
                  <c:v>0.16159009441169139</c:v>
                </c:pt>
                <c:pt idx="3">
                  <c:v>23.251339790308649</c:v>
                </c:pt>
                <c:pt idx="4">
                  <c:v>0.81778797614326215</c:v>
                </c:pt>
                <c:pt idx="5">
                  <c:v>2.529424858169151</c:v>
                </c:pt>
              </c:numCache>
            </c:numRef>
          </c:val>
          <c:extLst>
            <c:ext xmlns:c16="http://schemas.microsoft.com/office/drawing/2014/chart" uri="{C3380CC4-5D6E-409C-BE32-E72D297353CC}">
              <c16:uniqueId val="{00000001-6BEE-48CD-80AD-5A5446A3AB30}"/>
            </c:ext>
          </c:extLst>
        </c:ser>
        <c:ser>
          <c:idx val="2"/>
          <c:order val="2"/>
          <c:tx>
            <c:strRef>
              <c:f>'Avg. roaming unit'!$D$53</c:f>
              <c:strCache>
                <c:ptCount val="1"/>
                <c:pt idx="0">
                  <c:v>Q2 2019</c:v>
                </c:pt>
              </c:strCache>
            </c:strRef>
          </c:tx>
          <c:spPr>
            <a:solidFill>
              <a:schemeClr val="accent3"/>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unit'!$A$54:$A$59</c:f>
              <c:strCache>
                <c:ptCount val="6"/>
                <c:pt idx="0">
                  <c:v>Albania</c:v>
                </c:pt>
                <c:pt idx="1">
                  <c:v>Bosnia</c:v>
                </c:pt>
                <c:pt idx="2">
                  <c:v>Kosovo*</c:v>
                </c:pt>
                <c:pt idx="3">
                  <c:v>Montenegro</c:v>
                </c:pt>
                <c:pt idx="4">
                  <c:v>North Macedonia</c:v>
                </c:pt>
                <c:pt idx="5">
                  <c:v>Serbia</c:v>
                </c:pt>
              </c:strCache>
            </c:strRef>
          </c:cat>
          <c:val>
            <c:numRef>
              <c:f>'Avg. roaming unit'!$D$54:$D$59</c:f>
              <c:numCache>
                <c:formatCode>#,##0.00</c:formatCode>
                <c:ptCount val="6"/>
                <c:pt idx="0">
                  <c:v>1.4653366051359678</c:v>
                </c:pt>
                <c:pt idx="1">
                  <c:v>2.4742508997391037</c:v>
                </c:pt>
                <c:pt idx="2">
                  <c:v>0.24601764754633323</c:v>
                </c:pt>
                <c:pt idx="3">
                  <c:v>21.451847647220024</c:v>
                </c:pt>
                <c:pt idx="4">
                  <c:v>0.79323821008436557</c:v>
                </c:pt>
                <c:pt idx="5">
                  <c:v>0.89833038756260775</c:v>
                </c:pt>
              </c:numCache>
            </c:numRef>
          </c:val>
          <c:extLst>
            <c:ext xmlns:c16="http://schemas.microsoft.com/office/drawing/2014/chart" uri="{C3380CC4-5D6E-409C-BE32-E72D297353CC}">
              <c16:uniqueId val="{00000002-6BEE-48CD-80AD-5A5446A3AB30}"/>
            </c:ext>
          </c:extLst>
        </c:ser>
        <c:ser>
          <c:idx val="3"/>
          <c:order val="3"/>
          <c:tx>
            <c:strRef>
              <c:f>'Avg. roaming unit'!$E$53</c:f>
              <c:strCache>
                <c:ptCount val="1"/>
                <c:pt idx="0">
                  <c:v>Q3 2019</c:v>
                </c:pt>
              </c:strCache>
            </c:strRef>
          </c:tx>
          <c:spPr>
            <a:solidFill>
              <a:schemeClr val="accent4"/>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unit'!$A$54:$A$59</c:f>
              <c:strCache>
                <c:ptCount val="6"/>
                <c:pt idx="0">
                  <c:v>Albania</c:v>
                </c:pt>
                <c:pt idx="1">
                  <c:v>Bosnia</c:v>
                </c:pt>
                <c:pt idx="2">
                  <c:v>Kosovo*</c:v>
                </c:pt>
                <c:pt idx="3">
                  <c:v>Montenegro</c:v>
                </c:pt>
                <c:pt idx="4">
                  <c:v>North Macedonia</c:v>
                </c:pt>
                <c:pt idx="5">
                  <c:v>Serbia</c:v>
                </c:pt>
              </c:strCache>
            </c:strRef>
          </c:cat>
          <c:val>
            <c:numRef>
              <c:f>'Avg. roaming unit'!$E$54:$E$59</c:f>
              <c:numCache>
                <c:formatCode>#,##0.00</c:formatCode>
                <c:ptCount val="6"/>
                <c:pt idx="0">
                  <c:v>1.1774731116821446</c:v>
                </c:pt>
                <c:pt idx="1">
                  <c:v>2.3508779379938596</c:v>
                </c:pt>
                <c:pt idx="2">
                  <c:v>0.31849747081461649</c:v>
                </c:pt>
                <c:pt idx="3">
                  <c:v>14.287334167921918</c:v>
                </c:pt>
                <c:pt idx="4">
                  <c:v>0.76703428333601587</c:v>
                </c:pt>
                <c:pt idx="5">
                  <c:v>1.1930213862557115</c:v>
                </c:pt>
              </c:numCache>
            </c:numRef>
          </c:val>
          <c:extLst>
            <c:ext xmlns:c16="http://schemas.microsoft.com/office/drawing/2014/chart" uri="{C3380CC4-5D6E-409C-BE32-E72D297353CC}">
              <c16:uniqueId val="{00000003-6BEE-48CD-80AD-5A5446A3AB30}"/>
            </c:ext>
          </c:extLst>
        </c:ser>
        <c:ser>
          <c:idx val="4"/>
          <c:order val="4"/>
          <c:tx>
            <c:strRef>
              <c:f>'Avg. roaming unit'!$F$53</c:f>
              <c:strCache>
                <c:ptCount val="1"/>
                <c:pt idx="0">
                  <c:v>Q4 2019</c:v>
                </c:pt>
              </c:strCache>
            </c:strRef>
          </c:tx>
          <c:spPr>
            <a:solidFill>
              <a:schemeClr val="accent5"/>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unit'!$A$54:$A$59</c:f>
              <c:strCache>
                <c:ptCount val="6"/>
                <c:pt idx="0">
                  <c:v>Albania</c:v>
                </c:pt>
                <c:pt idx="1">
                  <c:v>Bosnia</c:v>
                </c:pt>
                <c:pt idx="2">
                  <c:v>Kosovo*</c:v>
                </c:pt>
                <c:pt idx="3">
                  <c:v>Montenegro</c:v>
                </c:pt>
                <c:pt idx="4">
                  <c:v>North Macedonia</c:v>
                </c:pt>
                <c:pt idx="5">
                  <c:v>Serbia</c:v>
                </c:pt>
              </c:strCache>
            </c:strRef>
          </c:cat>
          <c:val>
            <c:numRef>
              <c:f>'Avg. roaming unit'!$F$54:$F$59</c:f>
              <c:numCache>
                <c:formatCode>#,##0.00</c:formatCode>
                <c:ptCount val="6"/>
                <c:pt idx="0">
                  <c:v>1.3808556131535068</c:v>
                </c:pt>
                <c:pt idx="1">
                  <c:v>2.5969224079877407</c:v>
                </c:pt>
                <c:pt idx="2">
                  <c:v>0.28828502575201909</c:v>
                </c:pt>
                <c:pt idx="3">
                  <c:v>17.65011679885966</c:v>
                </c:pt>
                <c:pt idx="4">
                  <c:v>1.0371221249934439</c:v>
                </c:pt>
                <c:pt idx="5">
                  <c:v>1.0726145929687187</c:v>
                </c:pt>
              </c:numCache>
            </c:numRef>
          </c:val>
          <c:extLst>
            <c:ext xmlns:c16="http://schemas.microsoft.com/office/drawing/2014/chart" uri="{C3380CC4-5D6E-409C-BE32-E72D297353CC}">
              <c16:uniqueId val="{00000000-1470-4447-A786-A8C8CCEF0E66}"/>
            </c:ext>
          </c:extLst>
        </c:ser>
        <c:ser>
          <c:idx val="5"/>
          <c:order val="5"/>
          <c:tx>
            <c:strRef>
              <c:f>'Avg. roaming unit'!$G$53</c:f>
              <c:strCache>
                <c:ptCount val="1"/>
                <c:pt idx="0">
                  <c:v>Q1 2020</c:v>
                </c:pt>
              </c:strCache>
            </c:strRef>
          </c:tx>
          <c:spPr>
            <a:solidFill>
              <a:schemeClr val="accent6"/>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unit'!$A$54:$A$59</c:f>
              <c:strCache>
                <c:ptCount val="6"/>
                <c:pt idx="0">
                  <c:v>Albania</c:v>
                </c:pt>
                <c:pt idx="1">
                  <c:v>Bosnia</c:v>
                </c:pt>
                <c:pt idx="2">
                  <c:v>Kosovo*</c:v>
                </c:pt>
                <c:pt idx="3">
                  <c:v>Montenegro</c:v>
                </c:pt>
                <c:pt idx="4">
                  <c:v>North Macedonia</c:v>
                </c:pt>
                <c:pt idx="5">
                  <c:v>Serbia</c:v>
                </c:pt>
              </c:strCache>
            </c:strRef>
          </c:cat>
          <c:val>
            <c:numRef>
              <c:f>'Avg. roaming unit'!$G$54:$G$59</c:f>
              <c:numCache>
                <c:formatCode>#,##0.00</c:formatCode>
                <c:ptCount val="6"/>
                <c:pt idx="0">
                  <c:v>1.0331219443967623</c:v>
                </c:pt>
                <c:pt idx="1">
                  <c:v>2.7488472281138616</c:v>
                </c:pt>
                <c:pt idx="2">
                  <c:v>0.24482976732389683</c:v>
                </c:pt>
                <c:pt idx="3">
                  <c:v>19.287207150530474</c:v>
                </c:pt>
                <c:pt idx="4">
                  <c:v>1.0726953250606566</c:v>
                </c:pt>
                <c:pt idx="5">
                  <c:v>1.8451427321301817</c:v>
                </c:pt>
              </c:numCache>
            </c:numRef>
          </c:val>
          <c:extLst>
            <c:ext xmlns:c16="http://schemas.microsoft.com/office/drawing/2014/chart" uri="{C3380CC4-5D6E-409C-BE32-E72D297353CC}">
              <c16:uniqueId val="{00000001-1470-4447-A786-A8C8CCEF0E66}"/>
            </c:ext>
          </c:extLst>
        </c:ser>
        <c:ser>
          <c:idx val="6"/>
          <c:order val="6"/>
          <c:tx>
            <c:strRef>
              <c:f>'Avg. roaming unit'!$H$53</c:f>
              <c:strCache>
                <c:ptCount val="1"/>
                <c:pt idx="0">
                  <c:v>Q2 2020</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unit'!$A$54:$A$59</c:f>
              <c:strCache>
                <c:ptCount val="6"/>
                <c:pt idx="0">
                  <c:v>Albania</c:v>
                </c:pt>
                <c:pt idx="1">
                  <c:v>Bosnia</c:v>
                </c:pt>
                <c:pt idx="2">
                  <c:v>Kosovo*</c:v>
                </c:pt>
                <c:pt idx="3">
                  <c:v>Montenegro</c:v>
                </c:pt>
                <c:pt idx="4">
                  <c:v>North Macedonia</c:v>
                </c:pt>
                <c:pt idx="5">
                  <c:v>Serbia</c:v>
                </c:pt>
              </c:strCache>
            </c:strRef>
          </c:cat>
          <c:val>
            <c:numRef>
              <c:f>'Avg. roaming unit'!$H$54:$H$59</c:f>
              <c:numCache>
                <c:formatCode>#,##0.00</c:formatCode>
                <c:ptCount val="6"/>
                <c:pt idx="0">
                  <c:v>1.1055874458213153</c:v>
                </c:pt>
                <c:pt idx="1">
                  <c:v>3.6586268797269064</c:v>
                </c:pt>
                <c:pt idx="2">
                  <c:v>0.21848579517153979</c:v>
                </c:pt>
                <c:pt idx="3">
                  <c:v>43.796565382171387</c:v>
                </c:pt>
                <c:pt idx="4">
                  <c:v>1.6362299155975917</c:v>
                </c:pt>
                <c:pt idx="5">
                  <c:v>2.7770069020415633</c:v>
                </c:pt>
              </c:numCache>
            </c:numRef>
          </c:val>
          <c:extLst>
            <c:ext xmlns:c16="http://schemas.microsoft.com/office/drawing/2014/chart" uri="{C3380CC4-5D6E-409C-BE32-E72D297353CC}">
              <c16:uniqueId val="{00000000-8646-4C85-A776-6B48404599A5}"/>
            </c:ext>
          </c:extLst>
        </c:ser>
        <c:ser>
          <c:idx val="7"/>
          <c:order val="7"/>
          <c:tx>
            <c:strRef>
              <c:f>'Avg. roaming unit'!$I$53</c:f>
              <c:strCache>
                <c:ptCount val="1"/>
                <c:pt idx="0">
                  <c:v>Q3 2020</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unit'!$A$54:$A$59</c:f>
              <c:strCache>
                <c:ptCount val="6"/>
                <c:pt idx="0">
                  <c:v>Albania</c:v>
                </c:pt>
                <c:pt idx="1">
                  <c:v>Bosnia</c:v>
                </c:pt>
                <c:pt idx="2">
                  <c:v>Kosovo*</c:v>
                </c:pt>
                <c:pt idx="3">
                  <c:v>Montenegro</c:v>
                </c:pt>
                <c:pt idx="4">
                  <c:v>North Macedonia</c:v>
                </c:pt>
                <c:pt idx="5">
                  <c:v>Serbia</c:v>
                </c:pt>
              </c:strCache>
            </c:strRef>
          </c:cat>
          <c:val>
            <c:numRef>
              <c:f>'Avg. roaming unit'!$I$54:$I$59</c:f>
              <c:numCache>
                <c:formatCode>#,##0.00</c:formatCode>
                <c:ptCount val="6"/>
                <c:pt idx="0">
                  <c:v>1.1138397982447095</c:v>
                </c:pt>
                <c:pt idx="1">
                  <c:v>3.0858604877110447</c:v>
                </c:pt>
                <c:pt idx="2">
                  <c:v>0.50724229360836304</c:v>
                </c:pt>
                <c:pt idx="3">
                  <c:v>30.300142340351986</c:v>
                </c:pt>
                <c:pt idx="4">
                  <c:v>1.0427047513259646</c:v>
                </c:pt>
                <c:pt idx="5">
                  <c:v>2.2428535120164699</c:v>
                </c:pt>
              </c:numCache>
            </c:numRef>
          </c:val>
          <c:extLst>
            <c:ext xmlns:c16="http://schemas.microsoft.com/office/drawing/2014/chart" uri="{C3380CC4-5D6E-409C-BE32-E72D297353CC}">
              <c16:uniqueId val="{00000001-8646-4C85-A776-6B48404599A5}"/>
            </c:ext>
          </c:extLst>
        </c:ser>
        <c:ser>
          <c:idx val="8"/>
          <c:order val="8"/>
          <c:tx>
            <c:strRef>
              <c:f>'Avg. roaming unit'!$J$53</c:f>
              <c:strCache>
                <c:ptCount val="1"/>
                <c:pt idx="0">
                  <c:v>Q4 2020</c:v>
                </c:pt>
              </c:strCache>
            </c:strRef>
          </c:tx>
          <c:spPr>
            <a:solidFill>
              <a:schemeClr val="accent3">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unit'!$A$54:$A$59</c:f>
              <c:strCache>
                <c:ptCount val="6"/>
                <c:pt idx="0">
                  <c:v>Albania</c:v>
                </c:pt>
                <c:pt idx="1">
                  <c:v>Bosnia</c:v>
                </c:pt>
                <c:pt idx="2">
                  <c:v>Kosovo*</c:v>
                </c:pt>
                <c:pt idx="3">
                  <c:v>Montenegro</c:v>
                </c:pt>
                <c:pt idx="4">
                  <c:v>North Macedonia</c:v>
                </c:pt>
                <c:pt idx="5">
                  <c:v>Serbia</c:v>
                </c:pt>
              </c:strCache>
            </c:strRef>
          </c:cat>
          <c:val>
            <c:numRef>
              <c:f>'Avg. roaming unit'!$J$54:$J$59</c:f>
              <c:numCache>
                <c:formatCode>#,##0.00</c:formatCode>
                <c:ptCount val="6"/>
                <c:pt idx="0">
                  <c:v>1.0908118247023648</c:v>
                </c:pt>
                <c:pt idx="1">
                  <c:v>3.4078037452765213</c:v>
                </c:pt>
                <c:pt idx="2">
                  <c:v>0.4227022797138078</c:v>
                </c:pt>
                <c:pt idx="3">
                  <c:v>29.929341139007246</c:v>
                </c:pt>
                <c:pt idx="4">
                  <c:v>1.0769323203163523</c:v>
                </c:pt>
                <c:pt idx="5">
                  <c:v>2.7940865250811977</c:v>
                </c:pt>
              </c:numCache>
            </c:numRef>
          </c:val>
          <c:extLst>
            <c:ext xmlns:c16="http://schemas.microsoft.com/office/drawing/2014/chart" uri="{C3380CC4-5D6E-409C-BE32-E72D297353CC}">
              <c16:uniqueId val="{00000000-A240-4F12-A013-668EB925FE48}"/>
            </c:ext>
          </c:extLst>
        </c:ser>
        <c:ser>
          <c:idx val="9"/>
          <c:order val="9"/>
          <c:tx>
            <c:strRef>
              <c:f>'Avg. roaming unit'!$K$53</c:f>
              <c:strCache>
                <c:ptCount val="1"/>
                <c:pt idx="0">
                  <c:v>Q1 2021</c:v>
                </c:pt>
              </c:strCache>
            </c:strRef>
          </c:tx>
          <c:spPr>
            <a:solidFill>
              <a:schemeClr val="accent4">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unit'!$A$54:$A$59</c:f>
              <c:strCache>
                <c:ptCount val="6"/>
                <c:pt idx="0">
                  <c:v>Albania</c:v>
                </c:pt>
                <c:pt idx="1">
                  <c:v>Bosnia</c:v>
                </c:pt>
                <c:pt idx="2">
                  <c:v>Kosovo*</c:v>
                </c:pt>
                <c:pt idx="3">
                  <c:v>Montenegro</c:v>
                </c:pt>
                <c:pt idx="4">
                  <c:v>North Macedonia</c:v>
                </c:pt>
                <c:pt idx="5">
                  <c:v>Serbia</c:v>
                </c:pt>
              </c:strCache>
            </c:strRef>
          </c:cat>
          <c:val>
            <c:numRef>
              <c:f>'Avg. roaming unit'!$K$54:$K$59</c:f>
              <c:numCache>
                <c:formatCode>#,##0.00</c:formatCode>
                <c:ptCount val="6"/>
                <c:pt idx="0">
                  <c:v>1.4293199397597185</c:v>
                </c:pt>
                <c:pt idx="1">
                  <c:v>2.853184099288375</c:v>
                </c:pt>
                <c:pt idx="2">
                  <c:v>0.39884656824916048</c:v>
                </c:pt>
                <c:pt idx="3">
                  <c:v>28.552879072237229</c:v>
                </c:pt>
                <c:pt idx="4">
                  <c:v>1.1870881607661838</c:v>
                </c:pt>
                <c:pt idx="5">
                  <c:v>2.4354169039213454</c:v>
                </c:pt>
              </c:numCache>
            </c:numRef>
          </c:val>
          <c:extLst>
            <c:ext xmlns:c16="http://schemas.microsoft.com/office/drawing/2014/chart" uri="{C3380CC4-5D6E-409C-BE32-E72D297353CC}">
              <c16:uniqueId val="{00000001-A240-4F12-A013-668EB925FE48}"/>
            </c:ext>
          </c:extLst>
        </c:ser>
        <c:ser>
          <c:idx val="10"/>
          <c:order val="10"/>
          <c:tx>
            <c:strRef>
              <c:f>'Avg. roaming unit'!$L$53</c:f>
              <c:strCache>
                <c:ptCount val="1"/>
                <c:pt idx="0">
                  <c:v>Q2 2021</c:v>
                </c:pt>
              </c:strCache>
            </c:strRef>
          </c:tx>
          <c:spPr>
            <a:solidFill>
              <a:schemeClr val="accent5">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unit'!$A$54:$A$59</c:f>
              <c:strCache>
                <c:ptCount val="6"/>
                <c:pt idx="0">
                  <c:v>Albania</c:v>
                </c:pt>
                <c:pt idx="1">
                  <c:v>Bosnia</c:v>
                </c:pt>
                <c:pt idx="2">
                  <c:v>Kosovo*</c:v>
                </c:pt>
                <c:pt idx="3">
                  <c:v>Montenegro</c:v>
                </c:pt>
                <c:pt idx="4">
                  <c:v>North Macedonia</c:v>
                </c:pt>
                <c:pt idx="5">
                  <c:v>Serbia</c:v>
                </c:pt>
              </c:strCache>
            </c:strRef>
          </c:cat>
          <c:val>
            <c:numRef>
              <c:f>'Avg. roaming unit'!$L$54:$L$59</c:f>
              <c:numCache>
                <c:formatCode>#,##0.00</c:formatCode>
                <c:ptCount val="6"/>
                <c:pt idx="0">
                  <c:v>1.0753427972687046</c:v>
                </c:pt>
                <c:pt idx="1">
                  <c:v>2.6293769576266177</c:v>
                </c:pt>
                <c:pt idx="2">
                  <c:v>0</c:v>
                </c:pt>
                <c:pt idx="3">
                  <c:v>21.266928487878786</c:v>
                </c:pt>
                <c:pt idx="4">
                  <c:v>1.1892436599296157</c:v>
                </c:pt>
                <c:pt idx="5">
                  <c:v>2.0348030248849276</c:v>
                </c:pt>
              </c:numCache>
            </c:numRef>
          </c:val>
          <c:extLst>
            <c:ext xmlns:c16="http://schemas.microsoft.com/office/drawing/2014/chart" uri="{C3380CC4-5D6E-409C-BE32-E72D297353CC}">
              <c16:uniqueId val="{00000000-CB47-42F5-9604-A9B0B76F133D}"/>
            </c:ext>
          </c:extLst>
        </c:ser>
        <c:ser>
          <c:idx val="11"/>
          <c:order val="11"/>
          <c:tx>
            <c:strRef>
              <c:f>'Avg. roaming unit'!$M$53</c:f>
              <c:strCache>
                <c:ptCount val="1"/>
                <c:pt idx="0">
                  <c:v>Q3 2021</c:v>
                </c:pt>
              </c:strCache>
            </c:strRef>
          </c:tx>
          <c:spPr>
            <a:solidFill>
              <a:schemeClr val="accent6">
                <a:lumMod val="6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unit'!$A$54:$A$59</c:f>
              <c:strCache>
                <c:ptCount val="6"/>
                <c:pt idx="0">
                  <c:v>Albania</c:v>
                </c:pt>
                <c:pt idx="1">
                  <c:v>Bosnia</c:v>
                </c:pt>
                <c:pt idx="2">
                  <c:v>Kosovo*</c:v>
                </c:pt>
                <c:pt idx="3">
                  <c:v>Montenegro</c:v>
                </c:pt>
                <c:pt idx="4">
                  <c:v>North Macedonia</c:v>
                </c:pt>
                <c:pt idx="5">
                  <c:v>Serbia</c:v>
                </c:pt>
              </c:strCache>
            </c:strRef>
          </c:cat>
          <c:val>
            <c:numRef>
              <c:f>'Avg. roaming unit'!$M$54:$M$59</c:f>
              <c:numCache>
                <c:formatCode>#,##0.00</c:formatCode>
                <c:ptCount val="6"/>
                <c:pt idx="0">
                  <c:v>2.5002238902130483</c:v>
                </c:pt>
                <c:pt idx="1">
                  <c:v>3.7127172041082694</c:v>
                </c:pt>
                <c:pt idx="2">
                  <c:v>0</c:v>
                </c:pt>
                <c:pt idx="3">
                  <c:v>15.104922942280348</c:v>
                </c:pt>
                <c:pt idx="4">
                  <c:v>2.9298203816011075</c:v>
                </c:pt>
                <c:pt idx="5">
                  <c:v>5.3058543517653858</c:v>
                </c:pt>
              </c:numCache>
            </c:numRef>
          </c:val>
          <c:extLst>
            <c:ext xmlns:c16="http://schemas.microsoft.com/office/drawing/2014/chart" uri="{C3380CC4-5D6E-409C-BE32-E72D297353CC}">
              <c16:uniqueId val="{00000001-CB47-42F5-9604-A9B0B76F133D}"/>
            </c:ext>
          </c:extLst>
        </c:ser>
        <c:ser>
          <c:idx val="12"/>
          <c:order val="12"/>
          <c:tx>
            <c:strRef>
              <c:f>'Avg. roaming unit'!$N$53</c:f>
              <c:strCache>
                <c:ptCount val="1"/>
                <c:pt idx="0">
                  <c:v>Q4 2021</c:v>
                </c:pt>
              </c:strCache>
            </c:strRef>
          </c:tx>
          <c:spPr>
            <a:solidFill>
              <a:schemeClr val="accent1">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unit'!$A$54:$A$59</c:f>
              <c:strCache>
                <c:ptCount val="6"/>
                <c:pt idx="0">
                  <c:v>Albania</c:v>
                </c:pt>
                <c:pt idx="1">
                  <c:v>Bosnia</c:v>
                </c:pt>
                <c:pt idx="2">
                  <c:v>Kosovo*</c:v>
                </c:pt>
                <c:pt idx="3">
                  <c:v>Montenegro</c:v>
                </c:pt>
                <c:pt idx="4">
                  <c:v>North Macedonia</c:v>
                </c:pt>
                <c:pt idx="5">
                  <c:v>Serbia</c:v>
                </c:pt>
              </c:strCache>
            </c:strRef>
          </c:cat>
          <c:val>
            <c:numRef>
              <c:f>'Avg. roaming unit'!$N$54:$N$59</c:f>
              <c:numCache>
                <c:formatCode>#,##0.00</c:formatCode>
                <c:ptCount val="6"/>
                <c:pt idx="0">
                  <c:v>1.4023142328020872</c:v>
                </c:pt>
                <c:pt idx="1">
                  <c:v>4.9597776608248259</c:v>
                </c:pt>
                <c:pt idx="2">
                  <c:v>0.50489805808062316</c:v>
                </c:pt>
                <c:pt idx="3">
                  <c:v>25.980236336844047</c:v>
                </c:pt>
                <c:pt idx="4">
                  <c:v>3.0755648723960989</c:v>
                </c:pt>
                <c:pt idx="5">
                  <c:v>9.2721873543651956</c:v>
                </c:pt>
              </c:numCache>
            </c:numRef>
          </c:val>
          <c:extLst>
            <c:ext xmlns:c16="http://schemas.microsoft.com/office/drawing/2014/chart" uri="{C3380CC4-5D6E-409C-BE32-E72D297353CC}">
              <c16:uniqueId val="{00000000-CA75-4E90-A655-F99087246E50}"/>
            </c:ext>
          </c:extLst>
        </c:ser>
        <c:ser>
          <c:idx val="13"/>
          <c:order val="13"/>
          <c:tx>
            <c:strRef>
              <c:f>'Avg. roaming unit'!$O$53</c:f>
              <c:strCache>
                <c:ptCount val="1"/>
                <c:pt idx="0">
                  <c:v>Q1 2022</c:v>
                </c:pt>
              </c:strCache>
            </c:strRef>
          </c:tx>
          <c:spPr>
            <a:solidFill>
              <a:schemeClr val="accent2">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unit'!$A$54:$A$59</c:f>
              <c:strCache>
                <c:ptCount val="6"/>
                <c:pt idx="0">
                  <c:v>Albania</c:v>
                </c:pt>
                <c:pt idx="1">
                  <c:v>Bosnia</c:v>
                </c:pt>
                <c:pt idx="2">
                  <c:v>Kosovo*</c:v>
                </c:pt>
                <c:pt idx="3">
                  <c:v>Montenegro</c:v>
                </c:pt>
                <c:pt idx="4">
                  <c:v>North Macedonia</c:v>
                </c:pt>
                <c:pt idx="5">
                  <c:v>Serbia</c:v>
                </c:pt>
              </c:strCache>
            </c:strRef>
          </c:cat>
          <c:val>
            <c:numRef>
              <c:f>'Avg. roaming unit'!$O$54:$O$59</c:f>
              <c:numCache>
                <c:formatCode>#,##0.00</c:formatCode>
                <c:ptCount val="6"/>
                <c:pt idx="0">
                  <c:v>1.2405150192112717</c:v>
                </c:pt>
                <c:pt idx="1">
                  <c:v>4.9120927609594753</c:v>
                </c:pt>
                <c:pt idx="2">
                  <c:v>0.45217111383850955</c:v>
                </c:pt>
                <c:pt idx="3">
                  <c:v>24.894421118718693</c:v>
                </c:pt>
                <c:pt idx="4">
                  <c:v>3.0564317034911554</c:v>
                </c:pt>
                <c:pt idx="5">
                  <c:v>5.9371776927379871</c:v>
                </c:pt>
              </c:numCache>
            </c:numRef>
          </c:val>
          <c:extLst>
            <c:ext xmlns:c16="http://schemas.microsoft.com/office/drawing/2014/chart" uri="{C3380CC4-5D6E-409C-BE32-E72D297353CC}">
              <c16:uniqueId val="{00000001-CA75-4E90-A655-F99087246E50}"/>
            </c:ext>
          </c:extLst>
        </c:ser>
        <c:ser>
          <c:idx val="14"/>
          <c:order val="14"/>
          <c:tx>
            <c:strRef>
              <c:f>'Avg. roaming unit'!$P$53</c:f>
              <c:strCache>
                <c:ptCount val="1"/>
                <c:pt idx="0">
                  <c:v>Q2 2022</c:v>
                </c:pt>
              </c:strCache>
            </c:strRef>
          </c:tx>
          <c:spPr>
            <a:solidFill>
              <a:schemeClr val="accent3">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unit'!$A$54:$A$59</c:f>
              <c:strCache>
                <c:ptCount val="6"/>
                <c:pt idx="0">
                  <c:v>Albania</c:v>
                </c:pt>
                <c:pt idx="1">
                  <c:v>Bosnia</c:v>
                </c:pt>
                <c:pt idx="2">
                  <c:v>Kosovo*</c:v>
                </c:pt>
                <c:pt idx="3">
                  <c:v>Montenegro</c:v>
                </c:pt>
                <c:pt idx="4">
                  <c:v>North Macedonia</c:v>
                </c:pt>
                <c:pt idx="5">
                  <c:v>Serbia</c:v>
                </c:pt>
              </c:strCache>
            </c:strRef>
          </c:cat>
          <c:val>
            <c:numRef>
              <c:f>'Avg. roaming unit'!$P$54:$P$59</c:f>
              <c:numCache>
                <c:formatCode>#,##0.00</c:formatCode>
                <c:ptCount val="6"/>
                <c:pt idx="0">
                  <c:v>0.83633365604374621</c:v>
                </c:pt>
                <c:pt idx="1">
                  <c:v>4.4210536688626414</c:v>
                </c:pt>
                <c:pt idx="2">
                  <c:v>0.68141164363911944</c:v>
                </c:pt>
                <c:pt idx="3">
                  <c:v>18.425435145930749</c:v>
                </c:pt>
                <c:pt idx="4">
                  <c:v>2.6483044668146678</c:v>
                </c:pt>
                <c:pt idx="5">
                  <c:v>4.8347069694567342</c:v>
                </c:pt>
              </c:numCache>
            </c:numRef>
          </c:val>
          <c:extLst>
            <c:ext xmlns:c16="http://schemas.microsoft.com/office/drawing/2014/chart" uri="{C3380CC4-5D6E-409C-BE32-E72D297353CC}">
              <c16:uniqueId val="{00000000-8ED7-45BA-9699-DA12A1CCBD1B}"/>
            </c:ext>
          </c:extLst>
        </c:ser>
        <c:ser>
          <c:idx val="15"/>
          <c:order val="15"/>
          <c:tx>
            <c:strRef>
              <c:f>'Avg. roaming unit'!$Q$53</c:f>
              <c:strCache>
                <c:ptCount val="1"/>
                <c:pt idx="0">
                  <c:v>Q3 20222</c:v>
                </c:pt>
              </c:strCache>
            </c:strRef>
          </c:tx>
          <c:spPr>
            <a:solidFill>
              <a:schemeClr val="accent4">
                <a:lumMod val="80000"/>
                <a:lumOff val="2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'Avg. roaming unit'!$A$54:$A$59</c:f>
              <c:strCache>
                <c:ptCount val="6"/>
                <c:pt idx="0">
                  <c:v>Albania</c:v>
                </c:pt>
                <c:pt idx="1">
                  <c:v>Bosnia</c:v>
                </c:pt>
                <c:pt idx="2">
                  <c:v>Kosovo*</c:v>
                </c:pt>
                <c:pt idx="3">
                  <c:v>Montenegro</c:v>
                </c:pt>
                <c:pt idx="4">
                  <c:v>North Macedonia</c:v>
                </c:pt>
                <c:pt idx="5">
                  <c:v>Serbia</c:v>
                </c:pt>
              </c:strCache>
            </c:strRef>
          </c:cat>
          <c:val>
            <c:numRef>
              <c:f>'Avg. roaming unit'!$Q$54:$Q$59</c:f>
              <c:numCache>
                <c:formatCode>#,##0.00</c:formatCode>
                <c:ptCount val="6"/>
                <c:pt idx="0">
                  <c:v>0.83096542385660965</c:v>
                </c:pt>
                <c:pt idx="1">
                  <c:v>3.8644101807559523</c:v>
                </c:pt>
                <c:pt idx="2">
                  <c:v>0.84368404180380985</c:v>
                </c:pt>
                <c:pt idx="3">
                  <c:v>14.082439357025679</c:v>
                </c:pt>
                <c:pt idx="4">
                  <c:v>3.2688707863208903</c:v>
                </c:pt>
                <c:pt idx="5">
                  <c:v>5.3221519060119373</c:v>
                </c:pt>
              </c:numCache>
            </c:numRef>
          </c:val>
          <c:extLst>
            <c:ext xmlns:c16="http://schemas.microsoft.com/office/drawing/2014/chart" uri="{C3380CC4-5D6E-409C-BE32-E72D297353CC}">
              <c16:uniqueId val="{00000001-8ED7-45BA-9699-DA12A1CCBD1B}"/>
            </c:ext>
          </c:extLst>
        </c:ser>
        <c:dLbls>
          <c:dLblPos val="outEnd"/>
          <c:showLegendKey val="0"/>
          <c:showVal val="1"/>
          <c:showCatName val="0"/>
          <c:showSerName val="0"/>
          <c:showPercent val="0"/>
          <c:showBubbleSize val="0"/>
        </c:dLbls>
        <c:gapWidth val="219"/>
        <c:overlap val="-27"/>
        <c:axId val="813215504"/>
        <c:axId val="813219440"/>
      </c:barChart>
      <c:catAx>
        <c:axId val="81321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219440"/>
        <c:crosses val="autoZero"/>
        <c:auto val="1"/>
        <c:lblAlgn val="ctr"/>
        <c:lblOffset val="100"/>
        <c:noMultiLvlLbl val="0"/>
      </c:catAx>
      <c:valAx>
        <c:axId val="813219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21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3.xml"/><Relationship Id="rId13" Type="http://schemas.openxmlformats.org/officeDocument/2006/relationships/chart" Target="../charts/chart18.xml"/><Relationship Id="rId3" Type="http://schemas.openxmlformats.org/officeDocument/2006/relationships/chart" Target="../charts/chart8.xml"/><Relationship Id="rId7" Type="http://schemas.openxmlformats.org/officeDocument/2006/relationships/chart" Target="../charts/chart12.xml"/><Relationship Id="rId12" Type="http://schemas.openxmlformats.org/officeDocument/2006/relationships/chart" Target="../charts/chart17.xml"/><Relationship Id="rId2" Type="http://schemas.openxmlformats.org/officeDocument/2006/relationships/chart" Target="../charts/chart7.xml"/><Relationship Id="rId16" Type="http://schemas.openxmlformats.org/officeDocument/2006/relationships/chart" Target="../charts/chart21.xml"/><Relationship Id="rId1" Type="http://schemas.openxmlformats.org/officeDocument/2006/relationships/chart" Target="../charts/chart6.xml"/><Relationship Id="rId6" Type="http://schemas.openxmlformats.org/officeDocument/2006/relationships/chart" Target="../charts/chart11.xml"/><Relationship Id="rId11" Type="http://schemas.openxmlformats.org/officeDocument/2006/relationships/chart" Target="../charts/chart16.xml"/><Relationship Id="rId5" Type="http://schemas.openxmlformats.org/officeDocument/2006/relationships/chart" Target="../charts/chart10.xml"/><Relationship Id="rId15" Type="http://schemas.openxmlformats.org/officeDocument/2006/relationships/chart" Target="../charts/chart20.xml"/><Relationship Id="rId10" Type="http://schemas.openxmlformats.org/officeDocument/2006/relationships/chart" Target="../charts/chart15.xml"/><Relationship Id="rId4" Type="http://schemas.openxmlformats.org/officeDocument/2006/relationships/chart" Target="../charts/chart9.xml"/><Relationship Id="rId9" Type="http://schemas.openxmlformats.org/officeDocument/2006/relationships/chart" Target="../charts/chart14.xml"/><Relationship Id="rId14" Type="http://schemas.openxmlformats.org/officeDocument/2006/relationships/chart" Target="../charts/chart19.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9.xml"/><Relationship Id="rId13" Type="http://schemas.openxmlformats.org/officeDocument/2006/relationships/chart" Target="../charts/chart34.xml"/><Relationship Id="rId3" Type="http://schemas.openxmlformats.org/officeDocument/2006/relationships/chart" Target="../charts/chart24.xml"/><Relationship Id="rId7" Type="http://schemas.openxmlformats.org/officeDocument/2006/relationships/chart" Target="../charts/chart28.xml"/><Relationship Id="rId12" Type="http://schemas.openxmlformats.org/officeDocument/2006/relationships/chart" Target="../charts/chart33.xml"/><Relationship Id="rId2" Type="http://schemas.openxmlformats.org/officeDocument/2006/relationships/chart" Target="../charts/chart23.xml"/><Relationship Id="rId16" Type="http://schemas.openxmlformats.org/officeDocument/2006/relationships/chart" Target="../charts/chart37.xml"/><Relationship Id="rId1" Type="http://schemas.openxmlformats.org/officeDocument/2006/relationships/chart" Target="../charts/chart22.xml"/><Relationship Id="rId6" Type="http://schemas.openxmlformats.org/officeDocument/2006/relationships/chart" Target="../charts/chart27.xml"/><Relationship Id="rId11" Type="http://schemas.openxmlformats.org/officeDocument/2006/relationships/chart" Target="../charts/chart32.xml"/><Relationship Id="rId5" Type="http://schemas.openxmlformats.org/officeDocument/2006/relationships/chart" Target="../charts/chart26.xml"/><Relationship Id="rId15" Type="http://schemas.openxmlformats.org/officeDocument/2006/relationships/chart" Target="../charts/chart36.xml"/><Relationship Id="rId10" Type="http://schemas.openxmlformats.org/officeDocument/2006/relationships/chart" Target="../charts/chart31.xml"/><Relationship Id="rId4" Type="http://schemas.openxmlformats.org/officeDocument/2006/relationships/chart" Target="../charts/chart25.xml"/><Relationship Id="rId9" Type="http://schemas.openxmlformats.org/officeDocument/2006/relationships/chart" Target="../charts/chart30.xml"/><Relationship Id="rId14" Type="http://schemas.openxmlformats.org/officeDocument/2006/relationships/chart" Target="../charts/chart35.xml"/></Relationships>
</file>

<file path=xl/drawings/_rels/drawing6.xml.rels><?xml version="1.0" encoding="UTF-8" standalone="yes"?>
<Relationships xmlns="http://schemas.openxmlformats.org/package/2006/relationships"><Relationship Id="rId8" Type="http://schemas.openxmlformats.org/officeDocument/2006/relationships/chart" Target="../charts/chart45.xml"/><Relationship Id="rId3" Type="http://schemas.openxmlformats.org/officeDocument/2006/relationships/chart" Target="../charts/chart40.xml"/><Relationship Id="rId7" Type="http://schemas.openxmlformats.org/officeDocument/2006/relationships/chart" Target="../charts/chart44.xml"/><Relationship Id="rId2" Type="http://schemas.openxmlformats.org/officeDocument/2006/relationships/chart" Target="../charts/chart39.xml"/><Relationship Id="rId1" Type="http://schemas.openxmlformats.org/officeDocument/2006/relationships/chart" Target="../charts/chart38.xml"/><Relationship Id="rId6" Type="http://schemas.openxmlformats.org/officeDocument/2006/relationships/chart" Target="../charts/chart43.xml"/><Relationship Id="rId5" Type="http://schemas.openxmlformats.org/officeDocument/2006/relationships/chart" Target="../charts/chart42.xml"/><Relationship Id="rId4" Type="http://schemas.openxmlformats.org/officeDocument/2006/relationships/chart" Target="../charts/chart41.xml"/><Relationship Id="rId9" Type="http://schemas.openxmlformats.org/officeDocument/2006/relationships/chart" Target="../charts/chart46.xml"/></Relationships>
</file>

<file path=xl/drawings/drawing1.xml><?xml version="1.0" encoding="utf-8"?>
<xdr:wsDr xmlns:xdr="http://schemas.openxmlformats.org/drawingml/2006/spreadsheetDrawing" xmlns:a="http://schemas.openxmlformats.org/drawingml/2006/main">
  <xdr:twoCellAnchor>
    <xdr:from>
      <xdr:col>1</xdr:col>
      <xdr:colOff>26479</xdr:colOff>
      <xdr:row>14</xdr:row>
      <xdr:rowOff>31780</xdr:rowOff>
    </xdr:from>
    <xdr:to>
      <xdr:col>13</xdr:col>
      <xdr:colOff>306161</xdr:colOff>
      <xdr:row>41</xdr:row>
      <xdr:rowOff>23947</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671285</xdr:colOff>
      <xdr:row>20</xdr:row>
      <xdr:rowOff>294</xdr:rowOff>
    </xdr:from>
    <xdr:to>
      <xdr:col>22</xdr:col>
      <xdr:colOff>743857</xdr:colOff>
      <xdr:row>56</xdr:row>
      <xdr:rowOff>59443</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29</xdr:row>
      <xdr:rowOff>68640</xdr:rowOff>
    </xdr:from>
    <xdr:to>
      <xdr:col>8</xdr:col>
      <xdr:colOff>272142</xdr:colOff>
      <xdr:row>52</xdr:row>
      <xdr:rowOff>120231</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673627</xdr:colOff>
      <xdr:row>29</xdr:row>
      <xdr:rowOff>33412</xdr:rowOff>
    </xdr:from>
    <xdr:to>
      <xdr:col>17</xdr:col>
      <xdr:colOff>362856</xdr:colOff>
      <xdr:row>52</xdr:row>
      <xdr:rowOff>127034</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688143</xdr:colOff>
      <xdr:row>29</xdr:row>
      <xdr:rowOff>23434</xdr:rowOff>
    </xdr:from>
    <xdr:to>
      <xdr:col>26</xdr:col>
      <xdr:colOff>299357</xdr:colOff>
      <xdr:row>52</xdr:row>
      <xdr:rowOff>107984</xdr:rowOff>
    </xdr:to>
    <xdr:graphicFrame macro="">
      <xdr:nvGraphicFramePr>
        <xdr:cNvPr id="4" name="Diagram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161462</xdr:colOff>
      <xdr:row>0</xdr:row>
      <xdr:rowOff>0</xdr:rowOff>
    </xdr:from>
    <xdr:to>
      <xdr:col>39</xdr:col>
      <xdr:colOff>416034</xdr:colOff>
      <xdr:row>19</xdr:row>
      <xdr:rowOff>324401</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57406</xdr:colOff>
      <xdr:row>28</xdr:row>
      <xdr:rowOff>108858</xdr:rowOff>
    </xdr:from>
    <xdr:to>
      <xdr:col>35</xdr:col>
      <xdr:colOff>489857</xdr:colOff>
      <xdr:row>50</xdr:row>
      <xdr:rowOff>90714</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326570</xdr:colOff>
      <xdr:row>28</xdr:row>
      <xdr:rowOff>108857</xdr:rowOff>
    </xdr:from>
    <xdr:to>
      <xdr:col>11</xdr:col>
      <xdr:colOff>217714</xdr:colOff>
      <xdr:row>50</xdr:row>
      <xdr:rowOff>64410</xdr:rowOff>
    </xdr:to>
    <xdr:graphicFrame macro="">
      <xdr:nvGraphicFramePr>
        <xdr:cNvPr id="4" name="Diagram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77</xdr:row>
      <xdr:rowOff>66675</xdr:rowOff>
    </xdr:from>
    <xdr:to>
      <xdr:col>8</xdr:col>
      <xdr:colOff>24000</xdr:colOff>
      <xdr:row>100</xdr:row>
      <xdr:rowOff>151225</xdr:rowOff>
    </xdr:to>
    <xdr:graphicFrame macro="">
      <xdr:nvGraphicFramePr>
        <xdr:cNvPr id="5" name="Diagram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285366</xdr:colOff>
      <xdr:row>77</xdr:row>
      <xdr:rowOff>58555</xdr:rowOff>
    </xdr:from>
    <xdr:to>
      <xdr:col>29</xdr:col>
      <xdr:colOff>678794</xdr:colOff>
      <xdr:row>100</xdr:row>
      <xdr:rowOff>140384</xdr:rowOff>
    </xdr:to>
    <xdr:graphicFrame macro="">
      <xdr:nvGraphicFramePr>
        <xdr:cNvPr id="6" name="Diagramm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162925</xdr:colOff>
      <xdr:row>77</xdr:row>
      <xdr:rowOff>60097</xdr:rowOff>
    </xdr:from>
    <xdr:to>
      <xdr:col>20</xdr:col>
      <xdr:colOff>186925</xdr:colOff>
      <xdr:row>100</xdr:row>
      <xdr:rowOff>141926</xdr:rowOff>
    </xdr:to>
    <xdr:graphicFrame macro="">
      <xdr:nvGraphicFramePr>
        <xdr:cNvPr id="7" name="Diagramm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44450</xdr:colOff>
      <xdr:row>127</xdr:row>
      <xdr:rowOff>64247</xdr:rowOff>
    </xdr:from>
    <xdr:to>
      <xdr:col>9</xdr:col>
      <xdr:colOff>539750</xdr:colOff>
      <xdr:row>150</xdr:row>
      <xdr:rowOff>151412</xdr:rowOff>
    </xdr:to>
    <xdr:graphicFrame macro="">
      <xdr:nvGraphicFramePr>
        <xdr:cNvPr id="8" name="Diagramm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22</xdr:col>
      <xdr:colOff>544107</xdr:colOff>
      <xdr:row>127</xdr:row>
      <xdr:rowOff>58661</xdr:rowOff>
    </xdr:from>
    <xdr:to>
      <xdr:col>35</xdr:col>
      <xdr:colOff>678050</xdr:colOff>
      <xdr:row>150</xdr:row>
      <xdr:rowOff>158749</xdr:rowOff>
    </xdr:to>
    <xdr:graphicFrame macro="">
      <xdr:nvGraphicFramePr>
        <xdr:cNvPr id="9" name="Diagramm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240695</xdr:colOff>
      <xdr:row>127</xdr:row>
      <xdr:rowOff>65011</xdr:rowOff>
    </xdr:from>
    <xdr:to>
      <xdr:col>22</xdr:col>
      <xdr:colOff>264695</xdr:colOff>
      <xdr:row>150</xdr:row>
      <xdr:rowOff>149561</xdr:rowOff>
    </xdr:to>
    <xdr:graphicFrame macro="">
      <xdr:nvGraphicFramePr>
        <xdr:cNvPr id="10" name="Diagramm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428624</xdr:colOff>
      <xdr:row>179</xdr:row>
      <xdr:rowOff>3175</xdr:rowOff>
    </xdr:from>
    <xdr:to>
      <xdr:col>12</xdr:col>
      <xdr:colOff>-1</xdr:colOff>
      <xdr:row>202</xdr:row>
      <xdr:rowOff>87725</xdr:rowOff>
    </xdr:to>
    <xdr:graphicFrame macro="">
      <xdr:nvGraphicFramePr>
        <xdr:cNvPr id="11" name="Diagramm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27</xdr:col>
      <xdr:colOff>173717</xdr:colOff>
      <xdr:row>179</xdr:row>
      <xdr:rowOff>33792</xdr:rowOff>
    </xdr:from>
    <xdr:to>
      <xdr:col>38</xdr:col>
      <xdr:colOff>698500</xdr:colOff>
      <xdr:row>202</xdr:row>
      <xdr:rowOff>118342</xdr:rowOff>
    </xdr:to>
    <xdr:graphicFrame macro="">
      <xdr:nvGraphicFramePr>
        <xdr:cNvPr id="12" name="Diagramm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13</xdr:col>
      <xdr:colOff>38553</xdr:colOff>
      <xdr:row>178</xdr:row>
      <xdr:rowOff>146504</xdr:rowOff>
    </xdr:from>
    <xdr:to>
      <xdr:col>25</xdr:col>
      <xdr:colOff>365124</xdr:colOff>
      <xdr:row>202</xdr:row>
      <xdr:rowOff>158750</xdr:rowOff>
    </xdr:to>
    <xdr:graphicFrame macro="">
      <xdr:nvGraphicFramePr>
        <xdr:cNvPr id="14" name="Diagramm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163286</xdr:colOff>
      <xdr:row>28</xdr:row>
      <xdr:rowOff>108856</xdr:rowOff>
    </xdr:from>
    <xdr:to>
      <xdr:col>25</xdr:col>
      <xdr:colOff>182693</xdr:colOff>
      <xdr:row>50</xdr:row>
      <xdr:rowOff>72572</xdr:rowOff>
    </xdr:to>
    <xdr:graphicFrame macro="">
      <xdr:nvGraphicFramePr>
        <xdr:cNvPr id="15"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25</xdr:col>
      <xdr:colOff>759079</xdr:colOff>
      <xdr:row>51</xdr:row>
      <xdr:rowOff>47625</xdr:rowOff>
    </xdr:from>
    <xdr:to>
      <xdr:col>37</xdr:col>
      <xdr:colOff>29195</xdr:colOff>
      <xdr:row>68</xdr:row>
      <xdr:rowOff>31751</xdr:rowOff>
    </xdr:to>
    <xdr:graphicFrame macro="">
      <xdr:nvGraphicFramePr>
        <xdr:cNvPr id="16" name="Diagram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27</xdr:col>
      <xdr:colOff>135386</xdr:colOff>
      <xdr:row>100</xdr:row>
      <xdr:rowOff>159031</xdr:rowOff>
    </xdr:from>
    <xdr:to>
      <xdr:col>40</xdr:col>
      <xdr:colOff>578303</xdr:colOff>
      <xdr:row>119</xdr:row>
      <xdr:rowOff>152947</xdr:rowOff>
    </xdr:to>
    <xdr:graphicFrame macro="">
      <xdr:nvGraphicFramePr>
        <xdr:cNvPr id="18" name="Diagramm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27</xdr:col>
      <xdr:colOff>176482</xdr:colOff>
      <xdr:row>151</xdr:row>
      <xdr:rowOff>108649</xdr:rowOff>
    </xdr:from>
    <xdr:to>
      <xdr:col>37</xdr:col>
      <xdr:colOff>727603</xdr:colOff>
      <xdr:row>169</xdr:row>
      <xdr:rowOff>122159</xdr:rowOff>
    </xdr:to>
    <xdr:graphicFrame macro="">
      <xdr:nvGraphicFramePr>
        <xdr:cNvPr id="19" name="Diagramm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917574</xdr:colOff>
      <xdr:row>47</xdr:row>
      <xdr:rowOff>41274</xdr:rowOff>
    </xdr:from>
    <xdr:to>
      <xdr:col>12</xdr:col>
      <xdr:colOff>666750</xdr:colOff>
      <xdr:row>70</xdr:row>
      <xdr:rowOff>132174</xdr:rowOff>
    </xdr:to>
    <xdr:graphicFrame macro="">
      <xdr:nvGraphicFramePr>
        <xdr:cNvPr id="6" name="Diagramm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502209</xdr:colOff>
      <xdr:row>10</xdr:row>
      <xdr:rowOff>32434</xdr:rowOff>
    </xdr:from>
    <xdr:to>
      <xdr:col>31</xdr:col>
      <xdr:colOff>476250</xdr:colOff>
      <xdr:row>33</xdr:row>
      <xdr:rowOff>112750</xdr:rowOff>
    </xdr:to>
    <xdr:graphicFrame macro="">
      <xdr:nvGraphicFramePr>
        <xdr:cNvPr id="7" name="Diagramm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935034</xdr:colOff>
      <xdr:row>117</xdr:row>
      <xdr:rowOff>146049</xdr:rowOff>
    </xdr:from>
    <xdr:to>
      <xdr:col>12</xdr:col>
      <xdr:colOff>793749</xdr:colOff>
      <xdr:row>141</xdr:row>
      <xdr:rowOff>46449</xdr:rowOff>
    </xdr:to>
    <xdr:graphicFrame macro="">
      <xdr:nvGraphicFramePr>
        <xdr:cNvPr id="4" name="Diagram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115886</xdr:colOff>
      <xdr:row>79</xdr:row>
      <xdr:rowOff>38100</xdr:rowOff>
    </xdr:from>
    <xdr:to>
      <xdr:col>30</xdr:col>
      <xdr:colOff>730250</xdr:colOff>
      <xdr:row>102</xdr:row>
      <xdr:rowOff>129000</xdr:rowOff>
    </xdr:to>
    <xdr:graphicFrame macro="">
      <xdr:nvGraphicFramePr>
        <xdr:cNvPr id="5" name="Diagram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32</xdr:col>
      <xdr:colOff>46036</xdr:colOff>
      <xdr:row>79</xdr:row>
      <xdr:rowOff>53974</xdr:rowOff>
    </xdr:from>
    <xdr:to>
      <xdr:col>44</xdr:col>
      <xdr:colOff>381000</xdr:colOff>
      <xdr:row>103</xdr:row>
      <xdr:rowOff>-1</xdr:rowOff>
    </xdr:to>
    <xdr:graphicFrame macro="">
      <xdr:nvGraphicFramePr>
        <xdr:cNvPr id="8" name="Diagramm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336548</xdr:colOff>
      <xdr:row>186</xdr:row>
      <xdr:rowOff>34925</xdr:rowOff>
    </xdr:from>
    <xdr:to>
      <xdr:col>14</xdr:col>
      <xdr:colOff>31749</xdr:colOff>
      <xdr:row>209</xdr:row>
      <xdr:rowOff>119475</xdr:rowOff>
    </xdr:to>
    <xdr:graphicFrame macro="">
      <xdr:nvGraphicFramePr>
        <xdr:cNvPr id="10" name="Diagramm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769936</xdr:colOff>
      <xdr:row>151</xdr:row>
      <xdr:rowOff>174624</xdr:rowOff>
    </xdr:from>
    <xdr:to>
      <xdr:col>29</xdr:col>
      <xdr:colOff>222249</xdr:colOff>
      <xdr:row>175</xdr:row>
      <xdr:rowOff>68674</xdr:rowOff>
    </xdr:to>
    <xdr:graphicFrame macro="">
      <xdr:nvGraphicFramePr>
        <xdr:cNvPr id="11" name="Diagramm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30</xdr:col>
      <xdr:colOff>144462</xdr:colOff>
      <xdr:row>151</xdr:row>
      <xdr:rowOff>161925</xdr:rowOff>
    </xdr:from>
    <xdr:to>
      <xdr:col>41</xdr:col>
      <xdr:colOff>254000</xdr:colOff>
      <xdr:row>175</xdr:row>
      <xdr:rowOff>55975</xdr:rowOff>
    </xdr:to>
    <xdr:graphicFrame macro="">
      <xdr:nvGraphicFramePr>
        <xdr:cNvPr id="12" name="Diagramm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xdr:colOff>
      <xdr:row>247</xdr:row>
      <xdr:rowOff>85725</xdr:rowOff>
    </xdr:from>
    <xdr:to>
      <xdr:col>7</xdr:col>
      <xdr:colOff>602712</xdr:colOff>
      <xdr:row>270</xdr:row>
      <xdr:rowOff>170275</xdr:rowOff>
    </xdr:to>
    <xdr:graphicFrame macro="">
      <xdr:nvGraphicFramePr>
        <xdr:cNvPr id="13" name="Diagramm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21</xdr:col>
      <xdr:colOff>120953</xdr:colOff>
      <xdr:row>247</xdr:row>
      <xdr:rowOff>20159</xdr:rowOff>
    </xdr:from>
    <xdr:to>
      <xdr:col>31</xdr:col>
      <xdr:colOff>473730</xdr:colOff>
      <xdr:row>271</xdr:row>
      <xdr:rowOff>1998</xdr:rowOff>
    </xdr:to>
    <xdr:graphicFrame macro="">
      <xdr:nvGraphicFramePr>
        <xdr:cNvPr id="14" name="Diagramm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31</xdr:col>
      <xdr:colOff>726014</xdr:colOff>
      <xdr:row>247</xdr:row>
      <xdr:rowOff>10080</xdr:rowOff>
    </xdr:from>
    <xdr:to>
      <xdr:col>42</xdr:col>
      <xdr:colOff>554365</xdr:colOff>
      <xdr:row>270</xdr:row>
      <xdr:rowOff>159640</xdr:rowOff>
    </xdr:to>
    <xdr:graphicFrame macro="">
      <xdr:nvGraphicFramePr>
        <xdr:cNvPr id="15" name="Diagramm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18</xdr:col>
      <xdr:colOff>628090</xdr:colOff>
      <xdr:row>48</xdr:row>
      <xdr:rowOff>174252</xdr:rowOff>
    </xdr:from>
    <xdr:to>
      <xdr:col>33</xdr:col>
      <xdr:colOff>222250</xdr:colOff>
      <xdr:row>72</xdr:row>
      <xdr:rowOff>74652</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xdr:col>
      <xdr:colOff>758825</xdr:colOff>
      <xdr:row>119</xdr:row>
      <xdr:rowOff>92075</xdr:rowOff>
    </xdr:from>
    <xdr:to>
      <xdr:col>31</xdr:col>
      <xdr:colOff>497075</xdr:colOff>
      <xdr:row>142</xdr:row>
      <xdr:rowOff>176625</xdr:rowOff>
    </xdr:to>
    <xdr:graphicFrame macro="">
      <xdr:nvGraphicFramePr>
        <xdr:cNvPr id="9" name="Diagramm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17</xdr:col>
      <xdr:colOff>682625</xdr:colOff>
      <xdr:row>189</xdr:row>
      <xdr:rowOff>22225</xdr:rowOff>
    </xdr:from>
    <xdr:to>
      <xdr:col>31</xdr:col>
      <xdr:colOff>420875</xdr:colOff>
      <xdr:row>212</xdr:row>
      <xdr:rowOff>106775</xdr:rowOff>
    </xdr:to>
    <xdr:graphicFrame macro="">
      <xdr:nvGraphicFramePr>
        <xdr:cNvPr id="16" name="Diagramm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676275</xdr:colOff>
      <xdr:row>247</xdr:row>
      <xdr:rowOff>79375</xdr:rowOff>
    </xdr:from>
    <xdr:to>
      <xdr:col>20</xdr:col>
      <xdr:colOff>700275</xdr:colOff>
      <xdr:row>270</xdr:row>
      <xdr:rowOff>163925</xdr:rowOff>
    </xdr:to>
    <xdr:graphicFrame macro="">
      <xdr:nvGraphicFramePr>
        <xdr:cNvPr id="17" name="Diagramm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33</xdr:col>
      <xdr:colOff>0</xdr:colOff>
      <xdr:row>10</xdr:row>
      <xdr:rowOff>0</xdr:rowOff>
    </xdr:from>
    <xdr:to>
      <xdr:col>47</xdr:col>
      <xdr:colOff>444500</xdr:colOff>
      <xdr:row>32</xdr:row>
      <xdr:rowOff>56515</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34</xdr:col>
      <xdr:colOff>755118</xdr:colOff>
      <xdr:row>123</xdr:row>
      <xdr:rowOff>113242</xdr:rowOff>
    </xdr:from>
    <xdr:to>
      <xdr:col>49</xdr:col>
      <xdr:colOff>529166</xdr:colOff>
      <xdr:row>147</xdr:row>
      <xdr:rowOff>13642</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12700</xdr:colOff>
      <xdr:row>38</xdr:row>
      <xdr:rowOff>50800</xdr:rowOff>
    </xdr:from>
    <xdr:to>
      <xdr:col>13</xdr:col>
      <xdr:colOff>158750</xdr:colOff>
      <xdr:row>61</xdr:row>
      <xdr:rowOff>135350</xdr:rowOff>
    </xdr:to>
    <xdr:graphicFrame macro="">
      <xdr:nvGraphicFramePr>
        <xdr:cNvPr id="8" name="Diagramm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919691</xdr:colOff>
      <xdr:row>3</xdr:row>
      <xdr:rowOff>96913</xdr:rowOff>
    </xdr:from>
    <xdr:to>
      <xdr:col>34</xdr:col>
      <xdr:colOff>508000</xdr:colOff>
      <xdr:row>27</xdr:row>
      <xdr:rowOff>35</xdr:rowOff>
    </xdr:to>
    <xdr:graphicFrame macro="">
      <xdr:nvGraphicFramePr>
        <xdr:cNvPr id="10" name="Diagramm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34</xdr:col>
      <xdr:colOff>663273</xdr:colOff>
      <xdr:row>4</xdr:row>
      <xdr:rowOff>23737</xdr:rowOff>
    </xdr:from>
    <xdr:to>
      <xdr:col>49</xdr:col>
      <xdr:colOff>460375</xdr:colOff>
      <xdr:row>27</xdr:row>
      <xdr:rowOff>108287</xdr:rowOff>
    </xdr:to>
    <xdr:graphicFrame macro="">
      <xdr:nvGraphicFramePr>
        <xdr:cNvPr id="11" name="Diagramm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114300</xdr:colOff>
      <xdr:row>98</xdr:row>
      <xdr:rowOff>120650</xdr:rowOff>
    </xdr:from>
    <xdr:to>
      <xdr:col>13</xdr:col>
      <xdr:colOff>174625</xdr:colOff>
      <xdr:row>122</xdr:row>
      <xdr:rowOff>21050</xdr:rowOff>
    </xdr:to>
    <xdr:graphicFrame macro="">
      <xdr:nvGraphicFramePr>
        <xdr:cNvPr id="12" name="Diagramm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72873</xdr:colOff>
      <xdr:row>62</xdr:row>
      <xdr:rowOff>181127</xdr:rowOff>
    </xdr:from>
    <xdr:to>
      <xdr:col>32</xdr:col>
      <xdr:colOff>262579</xdr:colOff>
      <xdr:row>86</xdr:row>
      <xdr:rowOff>81527</xdr:rowOff>
    </xdr:to>
    <xdr:graphicFrame macro="">
      <xdr:nvGraphicFramePr>
        <xdr:cNvPr id="13" name="Diagramm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34</xdr:col>
      <xdr:colOff>636210</xdr:colOff>
      <xdr:row>63</xdr:row>
      <xdr:rowOff>47474</xdr:rowOff>
    </xdr:from>
    <xdr:to>
      <xdr:col>47</xdr:col>
      <xdr:colOff>332619</xdr:colOff>
      <xdr:row>86</xdr:row>
      <xdr:rowOff>129303</xdr:rowOff>
    </xdr:to>
    <xdr:graphicFrame macro="">
      <xdr:nvGraphicFramePr>
        <xdr:cNvPr id="14" name="Diagramm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18</xdr:col>
      <xdr:colOff>0</xdr:colOff>
      <xdr:row>122</xdr:row>
      <xdr:rowOff>120650</xdr:rowOff>
    </xdr:from>
    <xdr:to>
      <xdr:col>33</xdr:col>
      <xdr:colOff>444500</xdr:colOff>
      <xdr:row>146</xdr:row>
      <xdr:rowOff>21050</xdr:rowOff>
    </xdr:to>
    <xdr:graphicFrame macro="">
      <xdr:nvGraphicFramePr>
        <xdr:cNvPr id="15" name="Diagramm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34</xdr:col>
      <xdr:colOff>681567</xdr:colOff>
      <xdr:row>98</xdr:row>
      <xdr:rowOff>115358</xdr:rowOff>
    </xdr:from>
    <xdr:to>
      <xdr:col>49</xdr:col>
      <xdr:colOff>582084</xdr:colOff>
      <xdr:row>123</xdr:row>
      <xdr:rowOff>2000</xdr:rowOff>
    </xdr:to>
    <xdr:graphicFrame macro="">
      <xdr:nvGraphicFramePr>
        <xdr:cNvPr id="16" name="Diagramm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1/7_Roaming/WB%20BMK%2002-2021/3.%20Masterfile/Summary%20sheet_2021Q2-2021Q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Abt.WI\Team-FIM\a%20XVH\WB\2020-2\NRA%20submissions\Albani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Abt.WI\Team-FIM\a%20XVH\WB\2020-1\Summary%20sheet_2019Q24-2020Q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Abt%20Volkswirtschaft\IR\Datenlieferung\WB\2020-1\NRA%20data\Albani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Abt.WI\Team-FIM\a%20XVH\WB\2019-1\NRA%20submissions\Summary%20sheet_final.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Abt%20Volkswirtschaft\IR\Datenlieferung\WB\2019-2\NRA%20submissions\Albania_WB%20Questionnaire_20190918_v3_correction_12.02.202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bt.WI\Team-FIM\a%20XVH\WB\2019-2\Summary%20sheet_2019Q2-Q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7_Roaming/WB%20BMK%2001-2022/3%20Masterfile/Summary%20sheet_2021Q4-2022Q1_ne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aplada\Documents\D%20Drive\Documents\ROAMING\WB%2002-03%202022\Summary%20sheet_2022Q2-2022Q3%20draft%20v.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aplada\Documents\D%20Drive\Documents\ROAMING\2022\WB%2002-03%202022\Summary%20sheet_2022Q2-2022Q3%20draft%20v.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7_Roaming/WB%20BMK%2002-2022/3%20Master%20file/Summary%20sheet_2022Q2-2022Q3%20v%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7_Roaming/WB%20BMK%2001-2022/5%202nd%20validation%20round/Summary%20sheet_2021Q4-2022Q1_new.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1/7_Roaming/WB%20BMK%2002-2021/5.%202nd%20round%20of%20validation/Summary%20sheet_2021Q2-2021Q3_final_versio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1/7_Roaming/WB%20BMK%2001-2021/WB%20BMK%202021-01/3.%20Processing%20of%20NRA%20Data/Summary%20sheet_2020Q4-2021Q1%2026-05-202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Abt.WI\Team-FIM\a%20XVH\WB\2020-2\Summary%20sheet_2020Q2-Q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tables"/>
      <sheetName val="List of NRAs"/>
      <sheetName val="Subscribers"/>
      <sheetName val="Checks"/>
      <sheetName val="Retail volumes - voice"/>
      <sheetName val="Retail revenues - voice"/>
      <sheetName val="Retail volumes - SMS"/>
      <sheetName val="Retail revenues - SMS"/>
      <sheetName val="Retail volumes - data"/>
      <sheetName val="Retail revenues - data"/>
      <sheetName val="Retail revenues - packages"/>
      <sheetName val="Wholesale voice"/>
      <sheetName val="Wholesale SMS"/>
      <sheetName val="Wholesale data"/>
      <sheetName val="Wholesale prices"/>
      <sheetName val="Wholesale shares"/>
      <sheetName val="Summary sheet_2021Q2-2021Q3"/>
    </sheetNames>
    <sheetDataSet>
      <sheetData sheetId="0"/>
      <sheetData sheetId="1">
        <row r="3">
          <cell r="A3" t="str">
            <v>Kosovo</v>
          </cell>
        </row>
        <row r="4">
          <cell r="A4" t="str">
            <v>Montenegro</v>
          </cell>
        </row>
        <row r="5">
          <cell r="A5" t="str">
            <v>Albania</v>
          </cell>
        </row>
        <row r="6">
          <cell r="A6" t="str">
            <v>Serbia</v>
          </cell>
        </row>
        <row r="7">
          <cell r="A7" t="str">
            <v>North Macedonia</v>
          </cell>
        </row>
        <row r="8">
          <cell r="A8" t="str">
            <v>Bosnia</v>
          </cell>
        </row>
      </sheetData>
      <sheetData sheetId="2">
        <row r="8">
          <cell r="H8">
            <v>1938893</v>
          </cell>
          <cell r="I8">
            <v>1277380.8500000001</v>
          </cell>
          <cell r="J8">
            <v>348169</v>
          </cell>
          <cell r="K8">
            <v>159459</v>
          </cell>
          <cell r="L8">
            <v>144182</v>
          </cell>
          <cell r="M8">
            <v>1982313</v>
          </cell>
          <cell r="N8">
            <v>1355482.44</v>
          </cell>
          <cell r="O8">
            <v>609533</v>
          </cell>
          <cell r="P8">
            <v>284064</v>
          </cell>
          <cell r="Q8">
            <v>280788</v>
          </cell>
        </row>
        <row r="9">
          <cell r="H9">
            <v>981193</v>
          </cell>
          <cell r="I9">
            <v>596275</v>
          </cell>
          <cell r="J9">
            <v>110000</v>
          </cell>
          <cell r="K9">
            <v>57591</v>
          </cell>
          <cell r="L9">
            <v>57145</v>
          </cell>
          <cell r="M9">
            <v>1159658</v>
          </cell>
          <cell r="N9">
            <v>618100</v>
          </cell>
          <cell r="O9">
            <v>198055</v>
          </cell>
          <cell r="P9">
            <v>111412</v>
          </cell>
          <cell r="Q9">
            <v>79327</v>
          </cell>
        </row>
        <row r="10">
          <cell r="H10">
            <v>2564252.8682432435</v>
          </cell>
          <cell r="I10">
            <v>2254962</v>
          </cell>
          <cell r="J10">
            <v>89383</v>
          </cell>
          <cell r="K10">
            <v>29277</v>
          </cell>
          <cell r="L10">
            <v>69353</v>
          </cell>
          <cell r="M10">
            <v>2682620</v>
          </cell>
          <cell r="N10">
            <v>2356071</v>
          </cell>
          <cell r="O10">
            <v>280622</v>
          </cell>
          <cell r="P10">
            <v>141094</v>
          </cell>
          <cell r="Q10">
            <v>149260</v>
          </cell>
        </row>
        <row r="11">
          <cell r="H11">
            <v>8949477</v>
          </cell>
          <cell r="I11">
            <v>7588983</v>
          </cell>
          <cell r="J11">
            <v>581664</v>
          </cell>
          <cell r="K11">
            <v>581664</v>
          </cell>
          <cell r="L11">
            <v>518914</v>
          </cell>
          <cell r="M11">
            <v>9315769</v>
          </cell>
          <cell r="N11">
            <v>8324095</v>
          </cell>
          <cell r="O11">
            <v>1882554</v>
          </cell>
          <cell r="P11">
            <v>1882554</v>
          </cell>
          <cell r="Q11">
            <v>1274180</v>
          </cell>
        </row>
        <row r="12">
          <cell r="H12">
            <v>1821052</v>
          </cell>
          <cell r="I12">
            <v>1814100</v>
          </cell>
          <cell r="J12">
            <v>148202</v>
          </cell>
          <cell r="K12">
            <v>148202</v>
          </cell>
          <cell r="L12">
            <v>86934</v>
          </cell>
          <cell r="M12">
            <v>1975507</v>
          </cell>
          <cell r="N12">
            <v>1965649</v>
          </cell>
          <cell r="O12">
            <v>358309</v>
          </cell>
          <cell r="P12">
            <v>358309</v>
          </cell>
          <cell r="Q12">
            <v>177829</v>
          </cell>
        </row>
        <row r="13">
          <cell r="H13">
            <v>3408807</v>
          </cell>
          <cell r="I13">
            <v>3258077</v>
          </cell>
          <cell r="J13">
            <v>270736</v>
          </cell>
          <cell r="K13">
            <v>256041</v>
          </cell>
          <cell r="L13">
            <v>334104</v>
          </cell>
          <cell r="M13">
            <v>3737884</v>
          </cell>
          <cell r="N13">
            <v>3602581</v>
          </cell>
          <cell r="O13">
            <v>479618</v>
          </cell>
          <cell r="P13">
            <v>456243</v>
          </cell>
          <cell r="Q13">
            <v>573509</v>
          </cell>
        </row>
      </sheetData>
      <sheetData sheetId="3">
        <row r="14">
          <cell r="C14">
            <v>2564252.8682432435</v>
          </cell>
          <cell r="D14">
            <v>2254962</v>
          </cell>
          <cell r="J14">
            <v>2682620</v>
          </cell>
          <cell r="K14">
            <v>2356071</v>
          </cell>
        </row>
        <row r="15">
          <cell r="C15">
            <v>3408807</v>
          </cell>
          <cell r="D15">
            <v>3258077</v>
          </cell>
          <cell r="J15">
            <v>3737884</v>
          </cell>
          <cell r="K15">
            <v>3602581</v>
          </cell>
        </row>
        <row r="16">
          <cell r="C16">
            <v>1938893</v>
          </cell>
          <cell r="D16">
            <v>1277380.8500000001</v>
          </cell>
          <cell r="J16">
            <v>1982313</v>
          </cell>
          <cell r="K16">
            <v>1355482.44</v>
          </cell>
        </row>
        <row r="17">
          <cell r="C17">
            <v>981193</v>
          </cell>
          <cell r="D17">
            <v>596275</v>
          </cell>
          <cell r="J17">
            <v>1159658</v>
          </cell>
          <cell r="K17">
            <v>618100</v>
          </cell>
        </row>
        <row r="18">
          <cell r="C18">
            <v>1821052</v>
          </cell>
          <cell r="D18">
            <v>1814100</v>
          </cell>
          <cell r="J18">
            <v>1975507</v>
          </cell>
          <cell r="K18">
            <v>1965649</v>
          </cell>
        </row>
        <row r="19">
          <cell r="C19">
            <v>8949477</v>
          </cell>
          <cell r="D19">
            <v>7588983</v>
          </cell>
          <cell r="J19">
            <v>9315769</v>
          </cell>
          <cell r="K19">
            <v>8324095</v>
          </cell>
        </row>
      </sheetData>
      <sheetData sheetId="4">
        <row r="8">
          <cell r="B8" t="str">
            <v>Kosovo</v>
          </cell>
          <cell r="C8">
            <v>351140899.48000002</v>
          </cell>
          <cell r="D8">
            <v>397720884.5</v>
          </cell>
          <cell r="K8">
            <v>0</v>
          </cell>
          <cell r="L8">
            <v>14121.230000000001</v>
          </cell>
          <cell r="M8">
            <v>3860.5900000000006</v>
          </cell>
          <cell r="P8">
            <v>0</v>
          </cell>
          <cell r="Q8">
            <v>21321.339999999997</v>
          </cell>
          <cell r="R8">
            <v>6389.5599999999995</v>
          </cell>
        </row>
        <row r="9">
          <cell r="B9" t="str">
            <v>Montenegro</v>
          </cell>
          <cell r="C9">
            <v>484063233.52100003</v>
          </cell>
          <cell r="D9">
            <v>498897264.74833298</v>
          </cell>
          <cell r="J9">
            <v>17706657.669333335</v>
          </cell>
          <cell r="K9">
            <v>82646.883333333302</v>
          </cell>
          <cell r="L9">
            <v>116993.59066666669</v>
          </cell>
          <cell r="M9">
            <v>90000.991666666669</v>
          </cell>
          <cell r="O9">
            <v>17065841.195333332</v>
          </cell>
          <cell r="P9">
            <v>168035.03333333301</v>
          </cell>
          <cell r="Q9">
            <v>133062.34400000001</v>
          </cell>
          <cell r="R9">
            <v>108720.28833333333</v>
          </cell>
        </row>
        <row r="10">
          <cell r="B10" t="str">
            <v>Albania</v>
          </cell>
          <cell r="C10">
            <v>1681292237.0333333</v>
          </cell>
          <cell r="D10">
            <v>1670253392.4333334</v>
          </cell>
          <cell r="J10">
            <v>35334.811666666639</v>
          </cell>
          <cell r="K10">
            <v>201631.00833333333</v>
          </cell>
          <cell r="L10">
            <v>639939.09333333327</v>
          </cell>
          <cell r="M10">
            <v>146889.95333333331</v>
          </cell>
          <cell r="O10">
            <v>2048597.0075000003</v>
          </cell>
          <cell r="P10">
            <v>254655.96416666661</v>
          </cell>
          <cell r="Q10">
            <v>1190638.7266666663</v>
          </cell>
          <cell r="R10">
            <v>221617.77</v>
          </cell>
        </row>
        <row r="11">
          <cell r="B11" t="str">
            <v>Serbia</v>
          </cell>
          <cell r="C11">
            <v>5253295625</v>
          </cell>
          <cell r="D11">
            <v>5111025767</v>
          </cell>
          <cell r="J11">
            <v>3018121</v>
          </cell>
          <cell r="K11">
            <v>0</v>
          </cell>
          <cell r="L11">
            <v>932597</v>
          </cell>
          <cell r="M11">
            <v>136709</v>
          </cell>
          <cell r="O11">
            <v>33283592</v>
          </cell>
          <cell r="P11">
            <v>0</v>
          </cell>
          <cell r="Q11">
            <v>2516336</v>
          </cell>
          <cell r="R11">
            <v>181107</v>
          </cell>
        </row>
        <row r="12">
          <cell r="B12" t="str">
            <v>North Macedonia</v>
          </cell>
          <cell r="C12">
            <v>1305655712.0433912</v>
          </cell>
          <cell r="D12">
            <v>1230674529.9832871</v>
          </cell>
          <cell r="J12">
            <v>577856.57333333348</v>
          </cell>
          <cell r="K12">
            <v>26923</v>
          </cell>
          <cell r="L12">
            <v>141516.06733333334</v>
          </cell>
          <cell r="M12">
            <v>27499.53733333333</v>
          </cell>
          <cell r="O12">
            <v>4021210.45</v>
          </cell>
          <cell r="P12">
            <v>278162.1999999999</v>
          </cell>
          <cell r="Q12">
            <v>376576.23566666659</v>
          </cell>
          <cell r="R12">
            <v>55400.44766666666</v>
          </cell>
        </row>
        <row r="13">
          <cell r="B13" t="str">
            <v>Bosnia</v>
          </cell>
          <cell r="C13">
            <v>594342294</v>
          </cell>
          <cell r="D13">
            <v>586461955</v>
          </cell>
          <cell r="J13">
            <v>1737162</v>
          </cell>
          <cell r="K13">
            <v>93772</v>
          </cell>
          <cell r="L13">
            <v>655490</v>
          </cell>
          <cell r="M13">
            <v>31418</v>
          </cell>
          <cell r="O13">
            <v>5284404</v>
          </cell>
          <cell r="P13">
            <v>305806</v>
          </cell>
          <cell r="Q13">
            <v>1290565</v>
          </cell>
          <cell r="R13">
            <v>59658</v>
          </cell>
        </row>
        <row r="18">
          <cell r="K18">
            <v>0</v>
          </cell>
          <cell r="L18">
            <v>27326.300000000003</v>
          </cell>
          <cell r="M18">
            <v>10896.51</v>
          </cell>
          <cell r="O18">
            <v>2516917.2599999998</v>
          </cell>
          <cell r="P18">
            <v>0</v>
          </cell>
          <cell r="Q18">
            <v>41623.069999999992</v>
          </cell>
          <cell r="R18">
            <v>16189.380000000001</v>
          </cell>
        </row>
        <row r="19">
          <cell r="J19">
            <v>6632315.0176666668</v>
          </cell>
          <cell r="K19">
            <v>385771.38333333301</v>
          </cell>
          <cell r="L19">
            <v>102899.2866666667</v>
          </cell>
          <cell r="M19">
            <v>17119.507000000001</v>
          </cell>
          <cell r="O19">
            <v>8693164.65666667</v>
          </cell>
          <cell r="P19">
            <v>281651.88333333301</v>
          </cell>
          <cell r="Q19">
            <v>150344.408</v>
          </cell>
          <cell r="R19">
            <v>36316.632333333328</v>
          </cell>
        </row>
        <row r="20">
          <cell r="J20">
            <v>90899.444574480513</v>
          </cell>
          <cell r="K20">
            <v>197452.65117032538</v>
          </cell>
          <cell r="L20">
            <v>543374.59101965604</v>
          </cell>
          <cell r="M20">
            <v>129358.2599022045</v>
          </cell>
          <cell r="O20">
            <v>1846849.6370022884</v>
          </cell>
          <cell r="P20">
            <v>258003.84855580982</v>
          </cell>
          <cell r="Q20">
            <v>1300212.7202357179</v>
          </cell>
          <cell r="R20">
            <v>244045.70753951679</v>
          </cell>
        </row>
        <row r="21">
          <cell r="J21">
            <v>3550715</v>
          </cell>
          <cell r="K21">
            <v>0</v>
          </cell>
          <cell r="L21">
            <v>1239257</v>
          </cell>
          <cell r="M21">
            <v>135728</v>
          </cell>
          <cell r="O21">
            <v>29965672</v>
          </cell>
          <cell r="P21">
            <v>0</v>
          </cell>
          <cell r="Q21">
            <v>2891013</v>
          </cell>
          <cell r="R21">
            <v>237829</v>
          </cell>
        </row>
        <row r="22">
          <cell r="J22">
            <v>485703.96666666667</v>
          </cell>
          <cell r="K22">
            <v>43040.9</v>
          </cell>
          <cell r="L22">
            <v>221238.4293333333</v>
          </cell>
          <cell r="M22">
            <v>45986.119333333329</v>
          </cell>
          <cell r="O22">
            <v>2953201.0233333334</v>
          </cell>
          <cell r="P22">
            <v>196142.01000000007</v>
          </cell>
          <cell r="Q22">
            <v>503570.18966666667</v>
          </cell>
          <cell r="R22">
            <v>94109.466666666674</v>
          </cell>
        </row>
        <row r="23">
          <cell r="J23">
            <v>2039381</v>
          </cell>
          <cell r="K23">
            <v>96220</v>
          </cell>
          <cell r="L23">
            <v>788216</v>
          </cell>
          <cell r="M23">
            <v>34652</v>
          </cell>
          <cell r="O23">
            <v>5340565</v>
          </cell>
          <cell r="P23">
            <v>1493</v>
          </cell>
          <cell r="Q23">
            <v>1422181</v>
          </cell>
          <cell r="R23">
            <v>58636</v>
          </cell>
        </row>
        <row r="38">
          <cell r="B38" t="str">
            <v>Kosovo</v>
          </cell>
        </row>
        <row r="39">
          <cell r="B39" t="str">
            <v>Montenegro</v>
          </cell>
        </row>
        <row r="40">
          <cell r="B40" t="str">
            <v>Albania</v>
          </cell>
        </row>
        <row r="41">
          <cell r="B41" t="str">
            <v>Serbia</v>
          </cell>
        </row>
        <row r="42">
          <cell r="B42" t="str">
            <v>North Macedonia</v>
          </cell>
        </row>
        <row r="43">
          <cell r="B43" t="str">
            <v>Bosnia</v>
          </cell>
        </row>
      </sheetData>
      <sheetData sheetId="5">
        <row r="8">
          <cell r="B8" t="str">
            <v>Kosovo</v>
          </cell>
          <cell r="C8">
            <v>9505855.5399999991</v>
          </cell>
          <cell r="D8">
            <v>13010202.699999999</v>
          </cell>
          <cell r="H8" t="str">
            <v>Kosovo</v>
          </cell>
          <cell r="K8">
            <v>0</v>
          </cell>
          <cell r="L8">
            <v>35231.760000000009</v>
          </cell>
          <cell r="M8">
            <v>14066.349999999999</v>
          </cell>
          <cell r="P8">
            <v>0</v>
          </cell>
          <cell r="Q8">
            <v>56978.63</v>
          </cell>
          <cell r="R8">
            <v>21568.01999999999</v>
          </cell>
        </row>
        <row r="9">
          <cell r="B9" t="str">
            <v>Montenegro</v>
          </cell>
          <cell r="C9">
            <v>13076287.368531942</v>
          </cell>
          <cell r="D9">
            <v>14200628.84772674</v>
          </cell>
          <cell r="H9" t="str">
            <v>Montenegro</v>
          </cell>
          <cell r="J9">
            <v>98778.655937760297</v>
          </cell>
          <cell r="K9">
            <v>24200.537623966899</v>
          </cell>
          <cell r="L9">
            <v>42414.299470198297</v>
          </cell>
          <cell r="M9">
            <v>15332.683954793391</v>
          </cell>
          <cell r="O9">
            <v>136825.76253551239</v>
          </cell>
          <cell r="P9">
            <v>10514.2593</v>
          </cell>
          <cell r="Q9">
            <v>83408.976126735506</v>
          </cell>
          <cell r="R9">
            <v>17859.789854933879</v>
          </cell>
        </row>
        <row r="10">
          <cell r="B10" t="str">
            <v>Albania</v>
          </cell>
          <cell r="C10">
            <v>1656439.1783474868</v>
          </cell>
          <cell r="D10">
            <v>1936902.7832162983</v>
          </cell>
          <cell r="H10" t="str">
            <v>Albania</v>
          </cell>
          <cell r="J10">
            <v>3212.4958969179052</v>
          </cell>
          <cell r="K10">
            <v>1256.6157276664405</v>
          </cell>
          <cell r="L10">
            <v>18913.801182409323</v>
          </cell>
          <cell r="M10">
            <v>11825.300919277168</v>
          </cell>
          <cell r="O10">
            <v>4489.2254083481157</v>
          </cell>
          <cell r="P10">
            <v>1015</v>
          </cell>
          <cell r="Q10">
            <v>51578.494076752206</v>
          </cell>
          <cell r="R10">
            <v>13603.346504766454</v>
          </cell>
        </row>
        <row r="11">
          <cell r="B11" t="str">
            <v>Serbia</v>
          </cell>
          <cell r="C11">
            <v>10632847.49</v>
          </cell>
          <cell r="D11">
            <v>10971965.949999999</v>
          </cell>
          <cell r="H11" t="str">
            <v>Serbia</v>
          </cell>
          <cell r="J11">
            <v>175012.66</v>
          </cell>
          <cell r="K11">
            <v>0</v>
          </cell>
          <cell r="L11">
            <v>706355.15</v>
          </cell>
          <cell r="M11">
            <v>143391.06</v>
          </cell>
          <cell r="O11">
            <v>343454.59</v>
          </cell>
          <cell r="P11">
            <v>0</v>
          </cell>
          <cell r="Q11">
            <v>1523409.73</v>
          </cell>
          <cell r="R11">
            <v>190883.71</v>
          </cell>
        </row>
        <row r="12">
          <cell r="B12" t="str">
            <v>North Macedonia</v>
          </cell>
          <cell r="C12">
            <v>21445193.203688446</v>
          </cell>
          <cell r="D12">
            <v>23215894.630232323</v>
          </cell>
          <cell r="H12" t="str">
            <v>North Macedonia</v>
          </cell>
          <cell r="J12">
            <v>31850.677884682813</v>
          </cell>
          <cell r="K12">
            <v>19636.735772357722</v>
          </cell>
          <cell r="L12">
            <v>172833.41044672549</v>
          </cell>
          <cell r="M12">
            <v>42979.558899276046</v>
          </cell>
          <cell r="O12">
            <v>28182.464603902255</v>
          </cell>
          <cell r="P12">
            <v>13722.840813008177</v>
          </cell>
          <cell r="Q12">
            <v>449164.6259077416</v>
          </cell>
          <cell r="R12">
            <v>77779.413385748732</v>
          </cell>
        </row>
        <row r="13">
          <cell r="B13" t="str">
            <v>Bosnia</v>
          </cell>
          <cell r="C13">
            <v>16074437</v>
          </cell>
          <cell r="D13">
            <v>17600555</v>
          </cell>
          <cell r="H13" t="str">
            <v>Bosnia</v>
          </cell>
          <cell r="J13">
            <v>231742</v>
          </cell>
          <cell r="K13">
            <v>18139</v>
          </cell>
          <cell r="L13">
            <v>612945</v>
          </cell>
          <cell r="M13">
            <v>64479</v>
          </cell>
          <cell r="O13">
            <v>245605</v>
          </cell>
          <cell r="P13">
            <v>0</v>
          </cell>
          <cell r="Q13">
            <v>1230329</v>
          </cell>
          <cell r="R13">
            <v>90307</v>
          </cell>
        </row>
        <row r="18">
          <cell r="H18" t="str">
            <v>Kosovo</v>
          </cell>
          <cell r="K18">
            <v>0</v>
          </cell>
          <cell r="L18">
            <v>21337.3</v>
          </cell>
          <cell r="M18">
            <v>10282.709999999999</v>
          </cell>
          <cell r="O18">
            <v>468</v>
          </cell>
          <cell r="P18">
            <v>0</v>
          </cell>
          <cell r="Q18">
            <v>30865.3675</v>
          </cell>
          <cell r="R18">
            <v>16291.665099999998</v>
          </cell>
        </row>
        <row r="19">
          <cell r="H19" t="str">
            <v>Montenegro</v>
          </cell>
          <cell r="J19">
            <v>34228.246823231399</v>
          </cell>
          <cell r="K19">
            <v>6361.3161669421497</v>
          </cell>
          <cell r="L19">
            <v>34067.945635198295</v>
          </cell>
          <cell r="M19">
            <v>9316.7325956611603</v>
          </cell>
          <cell r="O19">
            <v>1282.7497115702499</v>
          </cell>
          <cell r="P19">
            <v>1003.3533</v>
          </cell>
          <cell r="Q19">
            <v>65282.489242735501</v>
          </cell>
          <cell r="R19">
            <v>10998.73425575207</v>
          </cell>
        </row>
        <row r="20">
          <cell r="H20" t="str">
            <v>Albania</v>
          </cell>
          <cell r="J20">
            <v>1354.1051284879252</v>
          </cell>
          <cell r="K20">
            <v>1322.5386596855874</v>
          </cell>
          <cell r="L20">
            <v>20478.216114992676</v>
          </cell>
          <cell r="M20">
            <v>8026.9215270959548</v>
          </cell>
          <cell r="O20">
            <v>4</v>
          </cell>
          <cell r="P20">
            <v>4</v>
          </cell>
          <cell r="Q20">
            <v>55621.46045817143</v>
          </cell>
          <cell r="R20">
            <v>9996.0463582822013</v>
          </cell>
        </row>
        <row r="21">
          <cell r="H21" t="str">
            <v>Serbia</v>
          </cell>
          <cell r="J21">
            <v>77516.98</v>
          </cell>
          <cell r="K21">
            <v>0</v>
          </cell>
          <cell r="L21">
            <v>322671.27</v>
          </cell>
          <cell r="M21">
            <v>62983.31</v>
          </cell>
          <cell r="O21">
            <v>29250.080000000002</v>
          </cell>
          <cell r="P21">
            <v>0</v>
          </cell>
          <cell r="Q21">
            <v>577176.66</v>
          </cell>
          <cell r="R21">
            <v>64818.83</v>
          </cell>
        </row>
        <row r="22">
          <cell r="H22" t="str">
            <v>North Macedonia</v>
          </cell>
          <cell r="J22">
            <v>11333.674921999997</v>
          </cell>
          <cell r="K22">
            <v>9422.1279674796751</v>
          </cell>
          <cell r="L22">
            <v>80677.00981496679</v>
          </cell>
          <cell r="M22">
            <v>18872.810014447543</v>
          </cell>
          <cell r="O22">
            <v>0</v>
          </cell>
          <cell r="P22">
            <v>0</v>
          </cell>
          <cell r="Q22">
            <v>180656.03728735403</v>
          </cell>
          <cell r="R22">
            <v>32758.9026811968</v>
          </cell>
        </row>
        <row r="23">
          <cell r="H23" t="str">
            <v>Bosnia</v>
          </cell>
          <cell r="J23">
            <v>49492</v>
          </cell>
          <cell r="K23">
            <v>4714</v>
          </cell>
          <cell r="L23">
            <v>314526</v>
          </cell>
          <cell r="M23">
            <v>31674</v>
          </cell>
          <cell r="O23">
            <v>294</v>
          </cell>
          <cell r="P23">
            <v>0</v>
          </cell>
          <cell r="Q23">
            <v>592113</v>
          </cell>
          <cell r="R23">
            <v>36605</v>
          </cell>
        </row>
      </sheetData>
      <sheetData sheetId="6">
        <row r="8">
          <cell r="B8" t="str">
            <v>Kosovo</v>
          </cell>
          <cell r="C8">
            <v>58969597</v>
          </cell>
          <cell r="D8">
            <v>68744973</v>
          </cell>
          <cell r="J8">
            <v>309233</v>
          </cell>
          <cell r="K8">
            <v>0</v>
          </cell>
          <cell r="L8">
            <v>93047</v>
          </cell>
          <cell r="M8">
            <v>27804</v>
          </cell>
          <cell r="O8">
            <v>477454</v>
          </cell>
          <cell r="P8">
            <v>0</v>
          </cell>
          <cell r="Q8">
            <v>125963</v>
          </cell>
          <cell r="R8">
            <v>32748</v>
          </cell>
        </row>
        <row r="9">
          <cell r="B9" t="str">
            <v>Montenegro</v>
          </cell>
          <cell r="C9">
            <v>61130472</v>
          </cell>
          <cell r="D9">
            <v>67492554</v>
          </cell>
          <cell r="J9">
            <v>894476</v>
          </cell>
          <cell r="K9">
            <v>67464</v>
          </cell>
          <cell r="L9">
            <v>59888</v>
          </cell>
          <cell r="M9">
            <v>657499</v>
          </cell>
          <cell r="O9">
            <v>1205696</v>
          </cell>
          <cell r="P9">
            <v>56705</v>
          </cell>
          <cell r="Q9">
            <v>114157</v>
          </cell>
          <cell r="R9">
            <v>748188</v>
          </cell>
        </row>
        <row r="10">
          <cell r="B10" t="str">
            <v>Albania</v>
          </cell>
          <cell r="C10">
            <v>178912140</v>
          </cell>
          <cell r="D10">
            <v>176397051</v>
          </cell>
          <cell r="J10">
            <v>16307</v>
          </cell>
          <cell r="K10">
            <v>76031</v>
          </cell>
          <cell r="L10">
            <v>154962.34189120488</v>
          </cell>
          <cell r="M10">
            <v>49955.190137264872</v>
          </cell>
          <cell r="O10">
            <v>146472</v>
          </cell>
          <cell r="P10">
            <v>210482</v>
          </cell>
          <cell r="Q10">
            <v>386941.66179389128</v>
          </cell>
          <cell r="R10">
            <v>88570.005106733151</v>
          </cell>
        </row>
        <row r="11">
          <cell r="B11" t="str">
            <v>Serbia</v>
          </cell>
          <cell r="C11">
            <v>1297277522</v>
          </cell>
          <cell r="D11">
            <v>1308158419</v>
          </cell>
          <cell r="J11">
            <v>2102979</v>
          </cell>
          <cell r="K11">
            <v>0</v>
          </cell>
          <cell r="L11">
            <v>1320452</v>
          </cell>
          <cell r="M11">
            <v>231866</v>
          </cell>
          <cell r="O11">
            <v>15558770</v>
          </cell>
          <cell r="P11">
            <v>0</v>
          </cell>
          <cell r="Q11">
            <v>4200286</v>
          </cell>
          <cell r="R11">
            <v>432208</v>
          </cell>
        </row>
        <row r="12">
          <cell r="B12" t="str">
            <v>North Macedonia</v>
          </cell>
          <cell r="C12">
            <v>69184900.084797636</v>
          </cell>
          <cell r="D12">
            <v>71195778.071189642</v>
          </cell>
          <cell r="J12">
            <v>243354</v>
          </cell>
          <cell r="K12">
            <v>16892</v>
          </cell>
          <cell r="L12">
            <v>202365</v>
          </cell>
          <cell r="M12">
            <v>127197</v>
          </cell>
          <cell r="O12">
            <v>559453.89847088163</v>
          </cell>
          <cell r="P12">
            <v>1089</v>
          </cell>
          <cell r="Q12">
            <v>450407.56</v>
          </cell>
          <cell r="R12">
            <v>104482.54152911832</v>
          </cell>
        </row>
        <row r="13">
          <cell r="B13" t="str">
            <v>Bosnia</v>
          </cell>
          <cell r="C13">
            <v>80782411</v>
          </cell>
          <cell r="D13">
            <v>82778051</v>
          </cell>
          <cell r="J13">
            <v>1053906</v>
          </cell>
          <cell r="K13">
            <v>65671</v>
          </cell>
          <cell r="L13">
            <v>710330</v>
          </cell>
          <cell r="M13">
            <v>83517</v>
          </cell>
          <cell r="O13">
            <v>2058663</v>
          </cell>
          <cell r="P13">
            <v>139057</v>
          </cell>
          <cell r="Q13">
            <v>1625832</v>
          </cell>
          <cell r="R13">
            <v>178985</v>
          </cell>
        </row>
      </sheetData>
      <sheetData sheetId="7">
        <row r="8">
          <cell r="C8">
            <v>208061.43</v>
          </cell>
          <cell r="D8">
            <v>214067.16</v>
          </cell>
          <cell r="H8" t="str">
            <v>Kosovo</v>
          </cell>
          <cell r="J8">
            <v>13788.030000000002</v>
          </cell>
          <cell r="K8">
            <v>0</v>
          </cell>
          <cell r="L8">
            <v>27127.23</v>
          </cell>
          <cell r="M8">
            <v>11942.18</v>
          </cell>
          <cell r="P8">
            <v>0</v>
          </cell>
          <cell r="Q8">
            <v>32655.200000000001</v>
          </cell>
          <cell r="R8">
            <v>13909.489999999994</v>
          </cell>
        </row>
        <row r="9">
          <cell r="C9">
            <v>1176667.4686281402</v>
          </cell>
          <cell r="D9">
            <v>1234001.5975677271</v>
          </cell>
          <cell r="H9" t="str">
            <v>Montenegro</v>
          </cell>
          <cell r="J9">
            <v>15122.511543495872</v>
          </cell>
          <cell r="K9">
            <v>3679.92301239669</v>
          </cell>
          <cell r="L9">
            <v>12368.4041285124</v>
          </cell>
          <cell r="M9">
            <v>16386.96397453719</v>
          </cell>
          <cell r="O9">
            <v>11829.81795472727</v>
          </cell>
          <cell r="P9">
            <v>690.14689999999996</v>
          </cell>
          <cell r="Q9">
            <v>27059.876261528902</v>
          </cell>
          <cell r="R9">
            <v>18585.758898487598</v>
          </cell>
        </row>
        <row r="10">
          <cell r="C10">
            <v>363311.37187219551</v>
          </cell>
          <cell r="D10">
            <v>442161.56806559372</v>
          </cell>
          <cell r="H10" t="str">
            <v>Albania</v>
          </cell>
          <cell r="J10">
            <v>518.52144188983129</v>
          </cell>
          <cell r="K10">
            <v>197.17406016332535</v>
          </cell>
          <cell r="L10">
            <v>2855.799452724737</v>
          </cell>
          <cell r="M10">
            <v>1722.6937270663041</v>
          </cell>
          <cell r="O10">
            <v>293.67628401226386</v>
          </cell>
          <cell r="P10">
            <v>139.01626016260201</v>
          </cell>
          <cell r="Q10">
            <v>6923.299168635207</v>
          </cell>
          <cell r="R10">
            <v>2131.3993526070162</v>
          </cell>
        </row>
        <row r="11">
          <cell r="C11">
            <v>4983619.74</v>
          </cell>
          <cell r="D11">
            <v>5447166.8099999996</v>
          </cell>
          <cell r="H11" t="str">
            <v>Serbia</v>
          </cell>
          <cell r="J11">
            <v>50674.54</v>
          </cell>
          <cell r="K11">
            <v>0</v>
          </cell>
          <cell r="L11">
            <v>255157.14</v>
          </cell>
          <cell r="M11">
            <v>58364.71</v>
          </cell>
          <cell r="O11">
            <v>61209.66</v>
          </cell>
          <cell r="P11">
            <v>0</v>
          </cell>
          <cell r="Q11">
            <v>517845.31</v>
          </cell>
          <cell r="R11">
            <v>100835.89</v>
          </cell>
        </row>
        <row r="12">
          <cell r="C12">
            <v>1898027.4415708308</v>
          </cell>
          <cell r="D12">
            <v>2093590.0739319809</v>
          </cell>
          <cell r="H12" t="str">
            <v>North Macedonia</v>
          </cell>
          <cell r="J12">
            <v>4890.0720191962137</v>
          </cell>
          <cell r="K12">
            <v>4059.5113821138048</v>
          </cell>
          <cell r="L12">
            <v>45866.17477942245</v>
          </cell>
          <cell r="M12">
            <v>14084.060569971452</v>
          </cell>
          <cell r="O12">
            <v>2774.2592808857494</v>
          </cell>
          <cell r="P12">
            <v>58</v>
          </cell>
          <cell r="Q12">
            <v>105285.00978933513</v>
          </cell>
          <cell r="R12">
            <v>22800.363472113269</v>
          </cell>
        </row>
        <row r="13">
          <cell r="C13">
            <v>1262624</v>
          </cell>
          <cell r="D13">
            <v>1343773</v>
          </cell>
          <cell r="H13" t="str">
            <v>Bosnia</v>
          </cell>
          <cell r="J13">
            <v>56260</v>
          </cell>
          <cell r="K13">
            <v>3455</v>
          </cell>
          <cell r="L13">
            <v>146617</v>
          </cell>
          <cell r="M13">
            <v>25451</v>
          </cell>
          <cell r="O13">
            <v>36429</v>
          </cell>
          <cell r="P13">
            <v>2110</v>
          </cell>
          <cell r="Q13">
            <v>338635</v>
          </cell>
          <cell r="R13">
            <v>37524</v>
          </cell>
        </row>
      </sheetData>
      <sheetData sheetId="8">
        <row r="8">
          <cell r="B8" t="str">
            <v>Kosovo</v>
          </cell>
          <cell r="C8">
            <v>7429838.8629182903</v>
          </cell>
          <cell r="D8">
            <v>9278864.1452031806</v>
          </cell>
          <cell r="J8">
            <v>69388.148313837635</v>
          </cell>
          <cell r="K8">
            <v>38490.681877649411</v>
          </cell>
          <cell r="L8">
            <v>3208.7090635164059</v>
          </cell>
          <cell r="M8">
            <v>6996.5344737567093</v>
          </cell>
          <cell r="O8">
            <v>188382.54620886792</v>
          </cell>
          <cell r="P8">
            <v>141051.32977267969</v>
          </cell>
          <cell r="Q8">
            <v>7896.2920638804098</v>
          </cell>
          <cell r="R8">
            <v>15322.038720703125</v>
          </cell>
        </row>
        <row r="9">
          <cell r="B9" t="str">
            <v>Montenegro</v>
          </cell>
          <cell r="C9">
            <v>16084146.290836219</v>
          </cell>
          <cell r="D9">
            <v>21261625.797994878</v>
          </cell>
          <cell r="J9">
            <v>324165.39654174855</v>
          </cell>
          <cell r="K9">
            <v>324.60138024101298</v>
          </cell>
          <cell r="L9">
            <v>1111.299859630768</v>
          </cell>
          <cell r="M9">
            <v>80.628692025028187</v>
          </cell>
          <cell r="O9">
            <v>395094.89085389086</v>
          </cell>
          <cell r="P9">
            <v>3574.0223993203199</v>
          </cell>
          <cell r="Q9">
            <v>1925.821106599285</v>
          </cell>
          <cell r="R9">
            <v>1400.7592527988204</v>
          </cell>
        </row>
        <row r="10">
          <cell r="B10" t="str">
            <v>Albania</v>
          </cell>
          <cell r="C10">
            <v>35057858.159932338</v>
          </cell>
          <cell r="D10">
            <v>44397980.972141907</v>
          </cell>
          <cell r="J10">
            <v>1237.7028125000002</v>
          </cell>
          <cell r="K10">
            <v>10906.55721679688</v>
          </cell>
          <cell r="L10">
            <v>41353.726601082846</v>
          </cell>
          <cell r="M10">
            <v>12350.631654705319</v>
          </cell>
          <cell r="O10">
            <v>92949.237865836549</v>
          </cell>
          <cell r="P10">
            <v>10438.281040413451</v>
          </cell>
          <cell r="Q10">
            <v>86951.718013272417</v>
          </cell>
          <cell r="R10">
            <v>18740.051999038096</v>
          </cell>
        </row>
        <row r="11">
          <cell r="B11" t="str">
            <v>Serbia</v>
          </cell>
          <cell r="C11">
            <v>149276918</v>
          </cell>
          <cell r="D11">
            <v>159778945</v>
          </cell>
          <cell r="J11">
            <v>45366.03</v>
          </cell>
          <cell r="K11">
            <v>0</v>
          </cell>
          <cell r="L11">
            <v>8835.66</v>
          </cell>
          <cell r="M11">
            <v>840.47</v>
          </cell>
          <cell r="O11">
            <v>801217.83</v>
          </cell>
          <cell r="P11">
            <v>0</v>
          </cell>
          <cell r="Q11">
            <v>40627.43</v>
          </cell>
          <cell r="R11">
            <v>1635.78</v>
          </cell>
        </row>
        <row r="12">
          <cell r="B12" t="str">
            <v>North Macedonia</v>
          </cell>
          <cell r="C12">
            <v>20629659.116120052</v>
          </cell>
          <cell r="D12">
            <v>24096305.484466191</v>
          </cell>
          <cell r="J12">
            <v>10207.111832224018</v>
          </cell>
          <cell r="K12">
            <v>1021.968798828125</v>
          </cell>
          <cell r="L12">
            <v>13041.404092593535</v>
          </cell>
          <cell r="M12">
            <v>4402.6586387073157</v>
          </cell>
          <cell r="O12">
            <v>101566.47099974615</v>
          </cell>
          <cell r="P12">
            <v>5558.6717968750036</v>
          </cell>
          <cell r="Q12">
            <v>45152.389193562231</v>
          </cell>
          <cell r="R12">
            <v>10552.274702685498</v>
          </cell>
        </row>
        <row r="13">
          <cell r="B13" t="str">
            <v>Bosnia</v>
          </cell>
          <cell r="C13">
            <v>21193933</v>
          </cell>
          <cell r="D13">
            <v>25349646</v>
          </cell>
          <cell r="J13">
            <v>29033</v>
          </cell>
          <cell r="K13">
            <v>1072</v>
          </cell>
          <cell r="L13">
            <v>4317</v>
          </cell>
          <cell r="M13">
            <v>1160</v>
          </cell>
          <cell r="O13">
            <v>119737</v>
          </cell>
          <cell r="P13">
            <v>11345</v>
          </cell>
          <cell r="Q13">
            <v>15134</v>
          </cell>
          <cell r="R13">
            <v>4052</v>
          </cell>
        </row>
      </sheetData>
      <sheetData sheetId="9">
        <row r="8">
          <cell r="C8">
            <v>818376.42952500004</v>
          </cell>
          <cell r="D8">
            <v>1057668.830424</v>
          </cell>
          <cell r="H8" t="str">
            <v>Kosovo</v>
          </cell>
          <cell r="J8">
            <v>451171.72008518386</v>
          </cell>
          <cell r="K8">
            <v>0</v>
          </cell>
          <cell r="L8">
            <v>80827.269679469508</v>
          </cell>
          <cell r="M8">
            <v>71412.951252295854</v>
          </cell>
          <cell r="P8">
            <v>0</v>
          </cell>
          <cell r="Q8">
            <v>147454.30122221686</v>
          </cell>
          <cell r="R8">
            <v>76550.283741009815</v>
          </cell>
        </row>
        <row r="9">
          <cell r="C9">
            <v>5850837.067359753</v>
          </cell>
          <cell r="D9">
            <v>6072938.0546435537</v>
          </cell>
          <cell r="H9" t="str">
            <v>Montenegro</v>
          </cell>
          <cell r="J9">
            <v>42318.859347198348</v>
          </cell>
          <cell r="K9">
            <v>18000.798545454501</v>
          </cell>
          <cell r="L9">
            <v>111205.88432584301</v>
          </cell>
          <cell r="M9">
            <v>58496.633819396702</v>
          </cell>
          <cell r="O9">
            <v>14298.82623177686</v>
          </cell>
          <cell r="P9">
            <v>1396.6132</v>
          </cell>
          <cell r="Q9">
            <v>232884.52170080991</v>
          </cell>
          <cell r="R9">
            <v>47087.587149619794</v>
          </cell>
        </row>
        <row r="10">
          <cell r="C10">
            <v>467671.00546234829</v>
          </cell>
          <cell r="D10">
            <v>1141734.9751552208</v>
          </cell>
          <cell r="H10" t="str">
            <v>Albania</v>
          </cell>
          <cell r="J10">
            <v>11868.468919220786</v>
          </cell>
          <cell r="K10">
            <v>2581.7073170731728</v>
          </cell>
          <cell r="L10">
            <v>50318.813317782653</v>
          </cell>
          <cell r="M10">
            <v>61143.63744397759</v>
          </cell>
          <cell r="O10">
            <v>7635.6290025007493</v>
          </cell>
          <cell r="P10">
            <v>3826</v>
          </cell>
          <cell r="Q10">
            <v>229294.11474737196</v>
          </cell>
          <cell r="R10">
            <v>57829.491572770319</v>
          </cell>
        </row>
        <row r="11">
          <cell r="C11">
            <v>10690282.810000001</v>
          </cell>
          <cell r="D11">
            <v>11532547.83</v>
          </cell>
          <cell r="H11" t="str">
            <v>Serbia</v>
          </cell>
          <cell r="J11">
            <v>382992.25</v>
          </cell>
          <cell r="K11">
            <v>0</v>
          </cell>
          <cell r="L11">
            <v>1512796.04</v>
          </cell>
          <cell r="M11">
            <v>570670.88</v>
          </cell>
          <cell r="O11">
            <v>2657406.0499999998</v>
          </cell>
          <cell r="P11">
            <v>0</v>
          </cell>
          <cell r="Q11">
            <v>3275225.79</v>
          </cell>
          <cell r="R11">
            <v>850749.99</v>
          </cell>
        </row>
        <row r="12">
          <cell r="C12">
            <v>10576481.029052181</v>
          </cell>
          <cell r="D12">
            <v>11593865.050151464</v>
          </cell>
          <cell r="H12" t="str">
            <v>North Macedonia</v>
          </cell>
          <cell r="J12">
            <v>26082.746023398424</v>
          </cell>
          <cell r="K12">
            <v>9987.9609756097561</v>
          </cell>
          <cell r="L12">
            <v>161181.38374683255</v>
          </cell>
          <cell r="M12">
            <v>50645.731763274103</v>
          </cell>
          <cell r="O12">
            <v>84611.452357723581</v>
          </cell>
          <cell r="P12">
            <v>499.83447154471554</v>
          </cell>
          <cell r="Q12">
            <v>490887.58329493657</v>
          </cell>
          <cell r="R12">
            <v>119392.51723499916</v>
          </cell>
        </row>
        <row r="13">
          <cell r="C13">
            <v>4791841</v>
          </cell>
          <cell r="D13">
            <v>6169924</v>
          </cell>
          <cell r="H13" t="str">
            <v>Bosnia</v>
          </cell>
          <cell r="J13">
            <v>64893</v>
          </cell>
          <cell r="K13">
            <v>25641</v>
          </cell>
          <cell r="L13">
            <v>288789</v>
          </cell>
          <cell r="M13">
            <v>50734</v>
          </cell>
          <cell r="O13">
            <v>28883</v>
          </cell>
          <cell r="P13">
            <v>52758</v>
          </cell>
          <cell r="Q13">
            <v>737958</v>
          </cell>
          <cell r="R13">
            <v>139928</v>
          </cell>
        </row>
      </sheetData>
      <sheetData sheetId="10"/>
      <sheetData sheetId="11">
        <row r="8">
          <cell r="H8" t="str">
            <v>Kosovo</v>
          </cell>
          <cell r="I8">
            <v>0</v>
          </cell>
          <cell r="J8">
            <v>7553</v>
          </cell>
          <cell r="K8">
            <v>0</v>
          </cell>
          <cell r="L8">
            <v>0</v>
          </cell>
          <cell r="M8">
            <v>10882</v>
          </cell>
          <cell r="N8">
            <v>0</v>
          </cell>
        </row>
        <row r="9">
          <cell r="H9" t="str">
            <v>Montenegro</v>
          </cell>
          <cell r="I9">
            <v>6867488</v>
          </cell>
          <cell r="J9">
            <v>57246</v>
          </cell>
          <cell r="K9">
            <v>39255</v>
          </cell>
          <cell r="L9">
            <v>39993522</v>
          </cell>
          <cell r="M9">
            <v>211824</v>
          </cell>
          <cell r="N9">
            <v>151438</v>
          </cell>
        </row>
        <row r="10">
          <cell r="H10" t="str">
            <v>Albania</v>
          </cell>
          <cell r="I10">
            <v>0</v>
          </cell>
          <cell r="J10">
            <v>417585.65</v>
          </cell>
          <cell r="K10">
            <v>275086.39999999997</v>
          </cell>
          <cell r="L10">
            <v>0</v>
          </cell>
          <cell r="M10">
            <v>769119.34000000008</v>
          </cell>
          <cell r="N10">
            <v>755825.4</v>
          </cell>
        </row>
        <row r="11">
          <cell r="H11" t="str">
            <v>Serbia</v>
          </cell>
          <cell r="I11">
            <v>18465420</v>
          </cell>
          <cell r="J11">
            <v>2417901</v>
          </cell>
          <cell r="K11">
            <v>66287</v>
          </cell>
          <cell r="L11">
            <v>18476858</v>
          </cell>
          <cell r="M11">
            <v>3243169</v>
          </cell>
          <cell r="N11">
            <v>83478</v>
          </cell>
        </row>
        <row r="12">
          <cell r="H12" t="str">
            <v>North Macedonia</v>
          </cell>
          <cell r="I12">
            <v>288482.31800000003</v>
          </cell>
          <cell r="J12">
            <v>528940.93099999998</v>
          </cell>
          <cell r="K12">
            <v>317951.48100000003</v>
          </cell>
          <cell r="L12">
            <v>2346556.148</v>
          </cell>
          <cell r="M12">
            <v>1339269.0020000006</v>
          </cell>
          <cell r="N12">
            <v>657362.53299999994</v>
          </cell>
        </row>
        <row r="13">
          <cell r="H13" t="str">
            <v>Bosnia</v>
          </cell>
          <cell r="I13">
            <v>4907849</v>
          </cell>
          <cell r="J13">
            <v>4224770</v>
          </cell>
          <cell r="K13">
            <v>161110</v>
          </cell>
          <cell r="L13">
            <v>11880812</v>
          </cell>
          <cell r="M13">
            <v>5821252</v>
          </cell>
          <cell r="N13">
            <v>392490</v>
          </cell>
        </row>
        <row r="18">
          <cell r="H18" t="str">
            <v>Kosovo</v>
          </cell>
          <cell r="I18">
            <v>0</v>
          </cell>
          <cell r="J18">
            <v>2255.8498803274001</v>
          </cell>
          <cell r="K18">
            <v>0</v>
          </cell>
          <cell r="L18">
            <v>0</v>
          </cell>
          <cell r="M18">
            <v>3251.7941789379001</v>
          </cell>
          <cell r="N18">
            <v>0</v>
          </cell>
        </row>
        <row r="19">
          <cell r="H19" t="str">
            <v>Montenegro</v>
          </cell>
          <cell r="I19">
            <v>433853.73125333001</v>
          </cell>
          <cell r="J19">
            <v>2579.1595456493997</v>
          </cell>
          <cell r="K19">
            <v>3997.0681866378</v>
          </cell>
          <cell r="L19">
            <v>1707315.07031707</v>
          </cell>
          <cell r="M19">
            <v>10692.241643636302</v>
          </cell>
          <cell r="N19">
            <v>15279.3285368737</v>
          </cell>
        </row>
        <row r="20">
          <cell r="H20" t="str">
            <v>Albania</v>
          </cell>
          <cell r="I20">
            <v>0</v>
          </cell>
          <cell r="J20">
            <v>12526.97</v>
          </cell>
          <cell r="K20">
            <v>11162.08</v>
          </cell>
          <cell r="L20">
            <v>0</v>
          </cell>
          <cell r="M20">
            <v>23077.170000000006</v>
          </cell>
          <cell r="N20">
            <v>27046.19</v>
          </cell>
        </row>
        <row r="21">
          <cell r="H21" t="str">
            <v>Serbia</v>
          </cell>
          <cell r="I21">
            <v>524002</v>
          </cell>
          <cell r="J21">
            <v>46113</v>
          </cell>
          <cell r="K21">
            <v>74</v>
          </cell>
          <cell r="L21">
            <v>365032</v>
          </cell>
          <cell r="M21">
            <v>70019</v>
          </cell>
          <cell r="N21">
            <v>151</v>
          </cell>
        </row>
        <row r="22">
          <cell r="H22" t="str">
            <v>North Macedonia</v>
          </cell>
          <cell r="I22">
            <v>11630.927575284022</v>
          </cell>
          <cell r="J22">
            <v>55205.339221007322</v>
          </cell>
          <cell r="K22">
            <v>25121.567651451543</v>
          </cell>
          <cell r="L22">
            <v>75206.172254164499</v>
          </cell>
          <cell r="M22">
            <v>179481.81832150926</v>
          </cell>
          <cell r="N22">
            <v>62464.297701345313</v>
          </cell>
        </row>
        <row r="23">
          <cell r="H23" t="str">
            <v>Bosnia</v>
          </cell>
          <cell r="I23">
            <v>24422</v>
          </cell>
          <cell r="J23">
            <v>6604</v>
          </cell>
          <cell r="K23">
            <v>0</v>
          </cell>
          <cell r="L23">
            <v>46183</v>
          </cell>
          <cell r="M23">
            <v>4878</v>
          </cell>
          <cell r="N23">
            <v>0</v>
          </cell>
        </row>
        <row r="28">
          <cell r="I28">
            <v>326303.57000000007</v>
          </cell>
          <cell r="J28">
            <v>432770.35999999993</v>
          </cell>
          <cell r="K28">
            <v>196463.08000000005</v>
          </cell>
          <cell r="L28">
            <v>2116641.69</v>
          </cell>
          <cell r="M28">
            <v>1168571.1499999999</v>
          </cell>
          <cell r="N28">
            <v>496763.61</v>
          </cell>
        </row>
        <row r="29">
          <cell r="I29">
            <v>590446</v>
          </cell>
          <cell r="J29">
            <v>386719</v>
          </cell>
          <cell r="K29">
            <v>6477417</v>
          </cell>
          <cell r="L29">
            <v>11828577</v>
          </cell>
          <cell r="M29">
            <v>1567677</v>
          </cell>
          <cell r="N29">
            <v>18575700</v>
          </cell>
        </row>
        <row r="30">
          <cell r="I30">
            <v>398003.83333333326</v>
          </cell>
          <cell r="J30">
            <v>533012.67000000004</v>
          </cell>
          <cell r="K30">
            <v>553169.74</v>
          </cell>
          <cell r="L30">
            <v>4238357.2833333332</v>
          </cell>
          <cell r="M30">
            <v>1027387.1499999999</v>
          </cell>
          <cell r="N30">
            <v>1354914.986666667</v>
          </cell>
        </row>
        <row r="31">
          <cell r="I31">
            <v>817833</v>
          </cell>
          <cell r="J31">
            <v>2305360</v>
          </cell>
          <cell r="K31">
            <v>12373339</v>
          </cell>
          <cell r="L31">
            <v>2086940</v>
          </cell>
          <cell r="M31">
            <v>3938619</v>
          </cell>
          <cell r="N31">
            <v>15661059</v>
          </cell>
        </row>
        <row r="32">
          <cell r="I32">
            <v>0</v>
          </cell>
          <cell r="J32">
            <v>0</v>
          </cell>
          <cell r="K32">
            <v>0</v>
          </cell>
          <cell r="L32">
            <v>0</v>
          </cell>
          <cell r="M32">
            <v>0</v>
          </cell>
          <cell r="N32">
            <v>0</v>
          </cell>
        </row>
        <row r="33">
          <cell r="I33">
            <v>531387</v>
          </cell>
          <cell r="J33">
            <v>1391587</v>
          </cell>
          <cell r="K33">
            <v>399986</v>
          </cell>
          <cell r="L33">
            <v>2725058</v>
          </cell>
          <cell r="M33">
            <v>2848546</v>
          </cell>
          <cell r="N33">
            <v>926942</v>
          </cell>
        </row>
        <row r="38">
          <cell r="I38">
            <v>14618.363017426302</v>
          </cell>
          <cell r="J38">
            <v>86186.086986407259</v>
          </cell>
          <cell r="K38">
            <v>57708.625274809499</v>
          </cell>
          <cell r="L38">
            <v>68357.965582827092</v>
          </cell>
          <cell r="M38">
            <v>240827.5408815328</v>
          </cell>
          <cell r="N38">
            <v>156321.17998238752</v>
          </cell>
        </row>
        <row r="39">
          <cell r="I39">
            <v>15283.259464503599</v>
          </cell>
          <cell r="J39">
            <v>72657.434871820209</v>
          </cell>
          <cell r="K39">
            <v>331467.58026728773</v>
          </cell>
          <cell r="L39">
            <v>182768.98602095156</v>
          </cell>
          <cell r="M39">
            <v>314351.99115503824</v>
          </cell>
          <cell r="N39">
            <v>323294.70570266549</v>
          </cell>
        </row>
        <row r="40">
          <cell r="I40">
            <v>20523.701991650007</v>
          </cell>
          <cell r="J40">
            <v>95127.60444747904</v>
          </cell>
          <cell r="K40">
            <v>83939.140978997122</v>
          </cell>
          <cell r="L40">
            <v>136998.46545365336</v>
          </cell>
          <cell r="M40">
            <v>133846.12018008818</v>
          </cell>
          <cell r="N40">
            <v>144929.41636079369</v>
          </cell>
        </row>
        <row r="41">
          <cell r="I41">
            <v>32535</v>
          </cell>
          <cell r="J41">
            <v>418536</v>
          </cell>
          <cell r="K41">
            <v>133397</v>
          </cell>
          <cell r="L41">
            <v>59746</v>
          </cell>
          <cell r="M41">
            <v>689053</v>
          </cell>
          <cell r="N41">
            <v>225240</v>
          </cell>
        </row>
        <row r="42">
          <cell r="I42">
            <v>0</v>
          </cell>
          <cell r="J42">
            <v>0</v>
          </cell>
          <cell r="K42">
            <v>0</v>
          </cell>
          <cell r="L42">
            <v>0</v>
          </cell>
          <cell r="M42">
            <v>0</v>
          </cell>
          <cell r="N42">
            <v>0</v>
          </cell>
        </row>
        <row r="43">
          <cell r="I43">
            <v>22697</v>
          </cell>
          <cell r="J43">
            <v>213604</v>
          </cell>
          <cell r="K43">
            <v>61616</v>
          </cell>
          <cell r="L43">
            <v>70770</v>
          </cell>
          <cell r="M43">
            <v>411394</v>
          </cell>
          <cell r="N43">
            <v>155102</v>
          </cell>
        </row>
      </sheetData>
      <sheetData sheetId="12">
        <row r="8">
          <cell r="H8" t="str">
            <v>Kosovo</v>
          </cell>
          <cell r="I8">
            <v>0</v>
          </cell>
          <cell r="J8">
            <v>4878</v>
          </cell>
          <cell r="K8">
            <v>0</v>
          </cell>
          <cell r="L8">
            <v>0</v>
          </cell>
          <cell r="M8">
            <v>8740</v>
          </cell>
          <cell r="N8">
            <v>0</v>
          </cell>
        </row>
        <row r="9">
          <cell r="H9" t="str">
            <v>Montenegro</v>
          </cell>
          <cell r="I9">
            <v>1451241</v>
          </cell>
          <cell r="J9">
            <v>27561</v>
          </cell>
          <cell r="K9">
            <v>32696</v>
          </cell>
          <cell r="L9">
            <v>14330504</v>
          </cell>
          <cell r="M9">
            <v>163925</v>
          </cell>
          <cell r="N9">
            <v>211986</v>
          </cell>
        </row>
        <row r="10">
          <cell r="H10" t="str">
            <v>Albania</v>
          </cell>
          <cell r="I10">
            <v>0</v>
          </cell>
          <cell r="J10">
            <v>83084</v>
          </cell>
          <cell r="K10">
            <v>45377</v>
          </cell>
          <cell r="L10">
            <v>0</v>
          </cell>
          <cell r="M10">
            <v>176780</v>
          </cell>
          <cell r="N10">
            <v>130414</v>
          </cell>
        </row>
        <row r="11">
          <cell r="H11" t="str">
            <v>Serbia</v>
          </cell>
          <cell r="I11">
            <v>1392742</v>
          </cell>
          <cell r="J11">
            <v>224316</v>
          </cell>
          <cell r="K11">
            <v>27229</v>
          </cell>
          <cell r="L11">
            <v>1643360</v>
          </cell>
          <cell r="M11">
            <v>413791</v>
          </cell>
          <cell r="N11">
            <v>33514</v>
          </cell>
        </row>
        <row r="12">
          <cell r="H12" t="str">
            <v>North Macedonia</v>
          </cell>
          <cell r="I12">
            <v>234304</v>
          </cell>
          <cell r="J12">
            <v>206686</v>
          </cell>
          <cell r="K12">
            <v>151056</v>
          </cell>
          <cell r="L12">
            <v>1021246</v>
          </cell>
          <cell r="M12">
            <v>703559</v>
          </cell>
          <cell r="N12">
            <v>416320</v>
          </cell>
        </row>
        <row r="13">
          <cell r="H13" t="str">
            <v>Bosnia</v>
          </cell>
          <cell r="I13">
            <v>901839</v>
          </cell>
          <cell r="J13">
            <v>499145</v>
          </cell>
          <cell r="K13">
            <v>151356</v>
          </cell>
          <cell r="L13">
            <v>2378000</v>
          </cell>
          <cell r="M13">
            <v>1038931</v>
          </cell>
          <cell r="N13">
            <v>418417</v>
          </cell>
        </row>
        <row r="18">
          <cell r="H18" t="str">
            <v>Kosovo</v>
          </cell>
          <cell r="I18">
            <v>0</v>
          </cell>
          <cell r="J18">
            <v>48.776583213999999</v>
          </cell>
          <cell r="K18">
            <v>0</v>
          </cell>
          <cell r="L18">
            <v>0</v>
          </cell>
          <cell r="M18">
            <v>87.437770289599996</v>
          </cell>
          <cell r="N18">
            <v>0</v>
          </cell>
        </row>
        <row r="19">
          <cell r="H19" t="str">
            <v>Montenegro</v>
          </cell>
          <cell r="I19">
            <v>9147.177134720001</v>
          </cell>
          <cell r="J19">
            <v>284.85210007180001</v>
          </cell>
          <cell r="K19">
            <v>80.524707272300006</v>
          </cell>
          <cell r="L19">
            <v>64410.169114880002</v>
          </cell>
          <cell r="M19">
            <v>1748.9239444604002</v>
          </cell>
          <cell r="N19">
            <v>524.59229117220002</v>
          </cell>
        </row>
        <row r="20">
          <cell r="H20" t="str">
            <v>Albania</v>
          </cell>
          <cell r="I20">
            <v>0</v>
          </cell>
          <cell r="J20">
            <v>415.62</v>
          </cell>
          <cell r="K20">
            <v>223.10999999999999</v>
          </cell>
          <cell r="L20">
            <v>0</v>
          </cell>
          <cell r="M20">
            <v>879.31999999999982</v>
          </cell>
          <cell r="N20">
            <v>635.51999999999987</v>
          </cell>
        </row>
        <row r="21">
          <cell r="H21" t="str">
            <v>Serbia</v>
          </cell>
          <cell r="I21">
            <v>6251</v>
          </cell>
          <cell r="J21">
            <v>1081</v>
          </cell>
          <cell r="K21">
            <v>3</v>
          </cell>
          <cell r="L21">
            <v>7100</v>
          </cell>
          <cell r="M21">
            <v>2162</v>
          </cell>
          <cell r="N21">
            <v>8</v>
          </cell>
        </row>
        <row r="22">
          <cell r="H22" t="str">
            <v>North Macedonia</v>
          </cell>
          <cell r="I22">
            <v>3605.9420921365759</v>
          </cell>
          <cell r="J22">
            <v>3454.2900159471565</v>
          </cell>
          <cell r="K22">
            <v>914.90485560915022</v>
          </cell>
          <cell r="L22">
            <v>8606.2270476062913</v>
          </cell>
          <cell r="M22">
            <v>11850.976315936809</v>
          </cell>
          <cell r="N22">
            <v>4489.4076737917067</v>
          </cell>
        </row>
        <row r="23">
          <cell r="H23" t="str">
            <v>Bosnia</v>
          </cell>
          <cell r="I23">
            <v>2917</v>
          </cell>
          <cell r="J23">
            <v>38</v>
          </cell>
          <cell r="K23">
            <v>0</v>
          </cell>
          <cell r="L23">
            <v>8003</v>
          </cell>
          <cell r="M23">
            <v>35</v>
          </cell>
          <cell r="N23">
            <v>0</v>
          </cell>
        </row>
        <row r="28">
          <cell r="I28">
            <v>166344</v>
          </cell>
          <cell r="J28">
            <v>227133</v>
          </cell>
          <cell r="K28">
            <v>103037</v>
          </cell>
          <cell r="L28">
            <v>587217</v>
          </cell>
          <cell r="M28">
            <v>856994</v>
          </cell>
          <cell r="N28">
            <v>361088</v>
          </cell>
        </row>
        <row r="29">
          <cell r="I29">
            <v>392636</v>
          </cell>
          <cell r="J29">
            <v>151050</v>
          </cell>
          <cell r="K29">
            <v>1202195</v>
          </cell>
          <cell r="L29">
            <v>5738992</v>
          </cell>
          <cell r="M29">
            <v>897218</v>
          </cell>
          <cell r="N29">
            <v>394550</v>
          </cell>
        </row>
        <row r="30">
          <cell r="I30">
            <v>337875</v>
          </cell>
          <cell r="J30">
            <v>351741</v>
          </cell>
          <cell r="K30">
            <v>428418</v>
          </cell>
          <cell r="L30">
            <v>1569729</v>
          </cell>
          <cell r="M30">
            <v>1040870</v>
          </cell>
          <cell r="N30">
            <v>815923</v>
          </cell>
        </row>
        <row r="31">
          <cell r="I31">
            <v>487834</v>
          </cell>
          <cell r="J31">
            <v>912039</v>
          </cell>
          <cell r="K31">
            <v>3140006</v>
          </cell>
          <cell r="L31">
            <v>623286</v>
          </cell>
          <cell r="M31">
            <v>2184331</v>
          </cell>
          <cell r="N31">
            <v>4642157</v>
          </cell>
        </row>
        <row r="32">
          <cell r="I32">
            <v>0</v>
          </cell>
          <cell r="J32">
            <v>0</v>
          </cell>
          <cell r="K32">
            <v>0</v>
          </cell>
          <cell r="L32">
            <v>0</v>
          </cell>
          <cell r="M32">
            <v>0</v>
          </cell>
          <cell r="N32">
            <v>0</v>
          </cell>
        </row>
        <row r="33">
          <cell r="I33">
            <v>424165</v>
          </cell>
          <cell r="J33">
            <v>582787</v>
          </cell>
          <cell r="K33">
            <v>171700</v>
          </cell>
          <cell r="L33">
            <v>8621122</v>
          </cell>
          <cell r="M33">
            <v>1578851</v>
          </cell>
          <cell r="N33">
            <v>396589</v>
          </cell>
        </row>
        <row r="38">
          <cell r="I38">
            <v>1411.0147832316002</v>
          </cell>
          <cell r="J38">
            <v>4255.0152920163828</v>
          </cell>
          <cell r="K38">
            <v>2077.4343940580957</v>
          </cell>
          <cell r="L38">
            <v>5067.6123570701993</v>
          </cell>
          <cell r="M38">
            <v>15801.861367379799</v>
          </cell>
          <cell r="N38">
            <v>6058.8051624845457</v>
          </cell>
        </row>
        <row r="39">
          <cell r="I39">
            <v>3995.0049704070998</v>
          </cell>
          <cell r="J39">
            <v>2042.7510751137006</v>
          </cell>
          <cell r="K39">
            <v>3567.410037740402</v>
          </cell>
          <cell r="L39">
            <v>47222.771369197202</v>
          </cell>
          <cell r="M39">
            <v>11763.6821423456</v>
          </cell>
          <cell r="N39">
            <v>3783.5034413493995</v>
          </cell>
        </row>
        <row r="40">
          <cell r="I40">
            <v>4668.0945227699995</v>
          </cell>
          <cell r="J40">
            <v>7432.1115194078984</v>
          </cell>
          <cell r="K40">
            <v>4440.9216161153972</v>
          </cell>
          <cell r="L40">
            <v>11295.549933819999</v>
          </cell>
          <cell r="M40">
            <v>20361.970442573504</v>
          </cell>
          <cell r="N40">
            <v>8937.1843999796038</v>
          </cell>
        </row>
        <row r="41">
          <cell r="I41">
            <v>6862</v>
          </cell>
          <cell r="J41">
            <v>15820</v>
          </cell>
          <cell r="K41">
            <v>5472</v>
          </cell>
          <cell r="L41">
            <v>4990</v>
          </cell>
          <cell r="M41">
            <v>36087</v>
          </cell>
          <cell r="N41">
            <v>12740</v>
          </cell>
        </row>
        <row r="42">
          <cell r="I42">
            <v>0</v>
          </cell>
          <cell r="J42">
            <v>0</v>
          </cell>
          <cell r="K42">
            <v>0</v>
          </cell>
          <cell r="L42">
            <v>0</v>
          </cell>
          <cell r="M42">
            <v>0</v>
          </cell>
          <cell r="N42">
            <v>0</v>
          </cell>
        </row>
        <row r="43">
          <cell r="I43">
            <v>8263</v>
          </cell>
          <cell r="J43">
            <v>13620</v>
          </cell>
          <cell r="K43">
            <v>4361</v>
          </cell>
          <cell r="L43">
            <v>11061</v>
          </cell>
          <cell r="M43">
            <v>40831</v>
          </cell>
          <cell r="N43">
            <v>9203</v>
          </cell>
        </row>
      </sheetData>
      <sheetData sheetId="13">
        <row r="8">
          <cell r="H8" t="str">
            <v>Kosovo</v>
          </cell>
          <cell r="I8">
            <v>0</v>
          </cell>
          <cell r="J8">
            <v>44.04212474822998</v>
          </cell>
          <cell r="K8">
            <v>0</v>
          </cell>
          <cell r="L8">
            <v>0</v>
          </cell>
          <cell r="M8">
            <v>119.31777000427246</v>
          </cell>
          <cell r="N8">
            <v>0</v>
          </cell>
        </row>
        <row r="9">
          <cell r="H9" t="str">
            <v>Montenegro</v>
          </cell>
          <cell r="I9">
            <v>279761.97949396481</v>
          </cell>
          <cell r="J9">
            <v>1295.2246133015758</v>
          </cell>
          <cell r="K9">
            <v>1453.8683861419531</v>
          </cell>
          <cell r="L9">
            <v>1197542.873874879</v>
          </cell>
          <cell r="M9">
            <v>7001.3748677566446</v>
          </cell>
          <cell r="N9">
            <v>6678.2267362987695</v>
          </cell>
        </row>
        <row r="10">
          <cell r="H10" t="str">
            <v>Albania</v>
          </cell>
          <cell r="I10">
            <v>0</v>
          </cell>
          <cell r="J10">
            <v>16973.979149999999</v>
          </cell>
          <cell r="K10">
            <v>20871.8351</v>
          </cell>
          <cell r="L10">
            <v>0</v>
          </cell>
          <cell r="M10">
            <v>35947.507119999995</v>
          </cell>
          <cell r="N10">
            <v>86393.654909999997</v>
          </cell>
        </row>
        <row r="11">
          <cell r="H11" t="str">
            <v>Serbia</v>
          </cell>
          <cell r="I11">
            <v>332082.24</v>
          </cell>
          <cell r="J11">
            <v>27294.91</v>
          </cell>
          <cell r="K11">
            <v>343.98</v>
          </cell>
          <cell r="L11">
            <v>373428.04</v>
          </cell>
          <cell r="M11">
            <v>75753.14</v>
          </cell>
          <cell r="N11">
            <v>208.31</v>
          </cell>
        </row>
        <row r="12">
          <cell r="H12" t="str">
            <v>North Macedonia</v>
          </cell>
          <cell r="I12">
            <v>10092.948874207497</v>
          </cell>
          <cell r="J12">
            <v>14899.809794434548</v>
          </cell>
          <cell r="K12">
            <v>18016.143153121942</v>
          </cell>
          <cell r="L12">
            <v>63667.572745702746</v>
          </cell>
          <cell r="N12">
            <v>49148.757057081224</v>
          </cell>
        </row>
        <row r="13">
          <cell r="H13" t="str">
            <v>Bosnia</v>
          </cell>
          <cell r="I13">
            <v>70274</v>
          </cell>
          <cell r="J13">
            <v>29102</v>
          </cell>
          <cell r="K13">
            <v>14010</v>
          </cell>
          <cell r="L13">
            <v>186432</v>
          </cell>
          <cell r="M13">
            <v>62887</v>
          </cell>
          <cell r="N13">
            <v>43228</v>
          </cell>
        </row>
        <row r="18">
          <cell r="H18" t="str">
            <v>Kosovo</v>
          </cell>
          <cell r="I18">
            <v>0</v>
          </cell>
          <cell r="J18">
            <v>452.58335691219997</v>
          </cell>
          <cell r="K18">
            <v>0</v>
          </cell>
          <cell r="L18">
            <v>0</v>
          </cell>
          <cell r="M18">
            <v>1226.1682001847</v>
          </cell>
          <cell r="N18">
            <v>0</v>
          </cell>
        </row>
        <row r="19">
          <cell r="H19" t="str">
            <v>Montenegro</v>
          </cell>
          <cell r="I19">
            <v>334814.09832341998</v>
          </cell>
          <cell r="J19">
            <v>6325.7434500995996</v>
          </cell>
          <cell r="K19">
            <v>1443.7360575532</v>
          </cell>
          <cell r="L19">
            <v>1301777.2111029399</v>
          </cell>
          <cell r="M19">
            <v>34456.041447387499</v>
          </cell>
          <cell r="N19">
            <v>6630.361443657499</v>
          </cell>
        </row>
        <row r="20">
          <cell r="H20" t="str">
            <v>Albania</v>
          </cell>
          <cell r="I20">
            <v>0</v>
          </cell>
          <cell r="J20">
            <v>16951.57</v>
          </cell>
          <cell r="K20">
            <v>21386.200000000004</v>
          </cell>
          <cell r="L20">
            <v>0</v>
          </cell>
          <cell r="M20">
            <v>35895.58</v>
          </cell>
          <cell r="N20">
            <v>89941.42</v>
          </cell>
        </row>
        <row r="21">
          <cell r="H21" t="str">
            <v>Serbia</v>
          </cell>
          <cell r="I21">
            <v>141084</v>
          </cell>
          <cell r="J21">
            <v>24596</v>
          </cell>
          <cell r="K21">
            <v>15</v>
          </cell>
          <cell r="L21">
            <v>159196</v>
          </cell>
          <cell r="M21">
            <v>72739</v>
          </cell>
          <cell r="N21">
            <v>8</v>
          </cell>
        </row>
        <row r="22">
          <cell r="H22" t="str">
            <v>North Macedonia</v>
          </cell>
          <cell r="I22">
            <v>75890.184334973019</v>
          </cell>
          <cell r="J22">
            <v>61532.419773522968</v>
          </cell>
          <cell r="K22">
            <v>75890.184334973019</v>
          </cell>
          <cell r="L22">
            <v>305521.2661471123</v>
          </cell>
          <cell r="N22">
            <v>305521.2661471123</v>
          </cell>
        </row>
        <row r="23">
          <cell r="H23" t="str">
            <v>Bosnia</v>
          </cell>
          <cell r="I23">
            <v>104905</v>
          </cell>
          <cell r="J23">
            <v>9608</v>
          </cell>
          <cell r="K23">
            <v>0</v>
          </cell>
          <cell r="L23">
            <v>129446</v>
          </cell>
          <cell r="M23">
            <v>11337</v>
          </cell>
          <cell r="N23">
            <v>0</v>
          </cell>
        </row>
        <row r="28">
          <cell r="I28">
            <v>7997.6116962432898</v>
          </cell>
          <cell r="J28">
            <v>10931.38244724274</v>
          </cell>
          <cell r="K28">
            <v>7513.8048896789569</v>
          </cell>
          <cell r="L28">
            <v>70862.697666168242</v>
          </cell>
          <cell r="M28">
            <v>56126.672974586501</v>
          </cell>
          <cell r="N28">
            <v>21200.817401885994</v>
          </cell>
        </row>
        <row r="29">
          <cell r="I29">
            <v>24577.985383998242</v>
          </cell>
          <cell r="J29">
            <v>14553.0876288953</v>
          </cell>
          <cell r="K29">
            <v>320726.95235031447</v>
          </cell>
          <cell r="L29">
            <v>245993.13927084403</v>
          </cell>
          <cell r="M29">
            <v>85057.602312651958</v>
          </cell>
          <cell r="N29">
            <v>120009.79212882881</v>
          </cell>
        </row>
        <row r="30">
          <cell r="I30">
            <v>40536.172715086228</v>
          </cell>
          <cell r="J30">
            <v>16134.503935298537</v>
          </cell>
          <cell r="K30">
            <v>50230.645024670855</v>
          </cell>
          <cell r="L30">
            <v>225292.27031213691</v>
          </cell>
          <cell r="M30">
            <v>69743.91253423976</v>
          </cell>
          <cell r="N30">
            <v>113777.78192732781</v>
          </cell>
        </row>
        <row r="31">
          <cell r="I31">
            <v>14026.59</v>
          </cell>
          <cell r="J31">
            <v>58077.09</v>
          </cell>
          <cell r="K31">
            <v>435043.4</v>
          </cell>
          <cell r="L31">
            <v>69470.38</v>
          </cell>
          <cell r="M31">
            <v>192066.13</v>
          </cell>
          <cell r="N31">
            <v>633270.28</v>
          </cell>
        </row>
        <row r="32">
          <cell r="I32">
            <v>0</v>
          </cell>
          <cell r="J32">
            <v>0</v>
          </cell>
          <cell r="K32">
            <v>0</v>
          </cell>
          <cell r="L32">
            <v>0</v>
          </cell>
          <cell r="N32">
            <v>0</v>
          </cell>
        </row>
        <row r="33">
          <cell r="I33">
            <v>7885</v>
          </cell>
          <cell r="J33">
            <v>17355</v>
          </cell>
          <cell r="K33">
            <v>17746</v>
          </cell>
          <cell r="L33">
            <v>46926</v>
          </cell>
          <cell r="M33">
            <v>57257</v>
          </cell>
          <cell r="N33">
            <v>68004</v>
          </cell>
        </row>
        <row r="38">
          <cell r="I38">
            <v>22215.196452745127</v>
          </cell>
          <cell r="J38">
            <v>73377.688733249117</v>
          </cell>
          <cell r="K38">
            <v>140980.71258504814</v>
          </cell>
          <cell r="L38">
            <v>169379.9408335161</v>
          </cell>
          <cell r="M38">
            <v>322937.54988030635</v>
          </cell>
          <cell r="N38">
            <v>406934.10838155745</v>
          </cell>
        </row>
        <row r="39">
          <cell r="I39">
            <v>53731.216165071208</v>
          </cell>
          <cell r="J39">
            <v>116095.00842216991</v>
          </cell>
          <cell r="K39">
            <v>320022.45763177407</v>
          </cell>
          <cell r="L39">
            <v>425505.86126958526</v>
          </cell>
          <cell r="M39">
            <v>305893.55672134901</v>
          </cell>
          <cell r="N39">
            <v>429491.91202012566</v>
          </cell>
        </row>
        <row r="40">
          <cell r="I40">
            <v>110888.94523111916</v>
          </cell>
          <cell r="J40">
            <v>159540.86901557926</v>
          </cell>
          <cell r="K40">
            <v>440630.77382526093</v>
          </cell>
          <cell r="L40">
            <v>594828.90704801003</v>
          </cell>
          <cell r="M40">
            <v>579205.47300183703</v>
          </cell>
          <cell r="N40">
            <v>766279.81699212221</v>
          </cell>
        </row>
        <row r="41">
          <cell r="I41">
            <v>57843</v>
          </cell>
          <cell r="J41">
            <v>363045</v>
          </cell>
          <cell r="K41">
            <v>375467</v>
          </cell>
          <cell r="L41">
            <v>210581</v>
          </cell>
          <cell r="M41">
            <v>797002</v>
          </cell>
          <cell r="N41">
            <v>437162</v>
          </cell>
        </row>
        <row r="42">
          <cell r="I42">
            <v>0</v>
          </cell>
          <cell r="J42">
            <v>0</v>
          </cell>
          <cell r="K42">
            <v>0</v>
          </cell>
          <cell r="L42">
            <v>0</v>
          </cell>
          <cell r="N42">
            <v>0</v>
          </cell>
        </row>
        <row r="43">
          <cell r="I43">
            <v>23106</v>
          </cell>
          <cell r="J43">
            <v>174034</v>
          </cell>
          <cell r="K43">
            <v>334435</v>
          </cell>
          <cell r="L43">
            <v>143526</v>
          </cell>
          <cell r="M43">
            <v>416469</v>
          </cell>
          <cell r="N43">
            <v>1282179</v>
          </cell>
        </row>
      </sheetData>
      <sheetData sheetId="14"/>
      <sheetData sheetId="15"/>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rator"/>
      <sheetName val="Definitions"/>
      <sheetName val="Summary"/>
    </sheetNames>
    <sheetDataSet>
      <sheetData sheetId="0">
        <row r="7">
          <cell r="P7">
            <v>4.2383199263133395</v>
          </cell>
          <cell r="R7">
            <v>4.1427854007250815</v>
          </cell>
        </row>
      </sheetData>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tables"/>
      <sheetName val="List of NRAs"/>
      <sheetName val="Checks"/>
      <sheetName val="Subscribers"/>
      <sheetName val="Retail volumes - voice"/>
      <sheetName val="Retail revenues - voice"/>
      <sheetName val="Retail volumes - SMS"/>
      <sheetName val="Retail revenues - SMS"/>
      <sheetName val="Retail volumes - data"/>
      <sheetName val="Retail revenues - data"/>
      <sheetName val="Retail revenues - packages"/>
      <sheetName val="Wholesale voice"/>
      <sheetName val="Wholesale SMS"/>
      <sheetName val="Wholesale data"/>
      <sheetName val="Wholesale prices"/>
      <sheetName val="Wholesale shares"/>
    </sheetNames>
    <sheetDataSet>
      <sheetData sheetId="0" refreshError="1"/>
      <sheetData sheetId="1">
        <row r="3">
          <cell r="A3" t="str">
            <v>Kosovo</v>
          </cell>
        </row>
        <row r="4">
          <cell r="A4" t="str">
            <v>Montenegro</v>
          </cell>
        </row>
        <row r="5">
          <cell r="A5" t="str">
            <v>Albania</v>
          </cell>
        </row>
        <row r="6">
          <cell r="A6" t="str">
            <v>Serbia</v>
          </cell>
        </row>
        <row r="7">
          <cell r="A7" t="str">
            <v>North Macedonia</v>
          </cell>
        </row>
        <row r="8">
          <cell r="A8" t="str">
            <v>Bosnia</v>
          </cell>
        </row>
      </sheetData>
      <sheetData sheetId="2" refreshError="1"/>
      <sheetData sheetId="3">
        <row r="8">
          <cell r="G8">
            <v>1865587</v>
          </cell>
          <cell r="H8">
            <v>1816935</v>
          </cell>
          <cell r="I8">
            <v>332660</v>
          </cell>
          <cell r="J8">
            <v>398191</v>
          </cell>
          <cell r="K8">
            <v>84476</v>
          </cell>
          <cell r="L8">
            <v>1789103</v>
          </cell>
          <cell r="M8">
            <v>1743832</v>
          </cell>
          <cell r="N8">
            <v>304916</v>
          </cell>
          <cell r="O8">
            <v>356200</v>
          </cell>
          <cell r="P8">
            <v>81842</v>
          </cell>
        </row>
        <row r="9">
          <cell r="G9">
            <v>1026131</v>
          </cell>
          <cell r="H9">
            <v>712428</v>
          </cell>
          <cell r="I9">
            <v>151378</v>
          </cell>
          <cell r="J9">
            <v>79313</v>
          </cell>
          <cell r="K9">
            <v>84861</v>
          </cell>
          <cell r="L9">
            <v>975019</v>
          </cell>
          <cell r="M9">
            <v>699246</v>
          </cell>
          <cell r="N9">
            <v>125150</v>
          </cell>
          <cell r="O9">
            <v>64997</v>
          </cell>
          <cell r="P9">
            <v>69094</v>
          </cell>
        </row>
        <row r="10">
          <cell r="G10">
            <v>2526980</v>
          </cell>
          <cell r="H10">
            <v>2302484.4431350129</v>
          </cell>
          <cell r="I10">
            <v>88159</v>
          </cell>
          <cell r="J10">
            <v>45026</v>
          </cell>
          <cell r="K10">
            <v>165836</v>
          </cell>
          <cell r="L10">
            <v>2348229</v>
          </cell>
          <cell r="M10">
            <v>2115212.0048561152</v>
          </cell>
          <cell r="N10">
            <v>87385</v>
          </cell>
          <cell r="O10">
            <v>43533</v>
          </cell>
          <cell r="P10">
            <v>118454</v>
          </cell>
        </row>
        <row r="11">
          <cell r="G11">
            <v>8925251</v>
          </cell>
          <cell r="H11">
            <v>8004048</v>
          </cell>
          <cell r="I11">
            <v>715678</v>
          </cell>
          <cell r="J11">
            <v>715678</v>
          </cell>
          <cell r="K11">
            <v>730695</v>
          </cell>
          <cell r="L11">
            <v>8868916</v>
          </cell>
          <cell r="M11">
            <v>8120865</v>
          </cell>
          <cell r="N11">
            <v>348917</v>
          </cell>
          <cell r="O11">
            <v>348917</v>
          </cell>
          <cell r="P11">
            <v>719969</v>
          </cell>
        </row>
        <row r="12">
          <cell r="G12">
            <v>1891714</v>
          </cell>
          <cell r="H12">
            <v>1882097</v>
          </cell>
          <cell r="I12">
            <v>137705</v>
          </cell>
          <cell r="J12">
            <v>117671</v>
          </cell>
          <cell r="K12">
            <v>178577</v>
          </cell>
          <cell r="L12">
            <v>1869042</v>
          </cell>
          <cell r="M12">
            <v>1860947</v>
          </cell>
          <cell r="N12">
            <v>121632</v>
          </cell>
          <cell r="O12">
            <v>105515</v>
          </cell>
          <cell r="P12">
            <v>153905</v>
          </cell>
        </row>
        <row r="13">
          <cell r="G13">
            <v>3625633</v>
          </cell>
          <cell r="H13">
            <v>3545660</v>
          </cell>
          <cell r="I13">
            <v>251452</v>
          </cell>
          <cell r="J13">
            <v>236156</v>
          </cell>
          <cell r="K13">
            <v>480442</v>
          </cell>
          <cell r="L13">
            <v>3436784</v>
          </cell>
          <cell r="M13">
            <v>3311085</v>
          </cell>
          <cell r="N13">
            <v>181519</v>
          </cell>
          <cell r="O13">
            <v>170738</v>
          </cell>
          <cell r="P13">
            <v>328163</v>
          </cell>
        </row>
      </sheetData>
      <sheetData sheetId="4">
        <row r="8">
          <cell r="A8" t="str">
            <v>Kosovo</v>
          </cell>
          <cell r="B8">
            <v>250499886.216667</v>
          </cell>
          <cell r="C8">
            <v>253432001.25</v>
          </cell>
          <cell r="I8">
            <v>153077.54996066089</v>
          </cell>
          <cell r="J8">
            <v>0</v>
          </cell>
          <cell r="K8">
            <v>40395.040039339103</v>
          </cell>
          <cell r="L8">
            <v>4705.1599999999989</v>
          </cell>
          <cell r="N8">
            <v>112150.1408733281</v>
          </cell>
          <cell r="O8">
            <v>0</v>
          </cell>
          <cell r="P8">
            <v>32218.939126671918</v>
          </cell>
          <cell r="Q8">
            <v>4349.7900000000009</v>
          </cell>
        </row>
        <row r="9">
          <cell r="A9" t="str">
            <v>Montenegro</v>
          </cell>
          <cell r="B9">
            <v>428093875.20499998</v>
          </cell>
          <cell r="C9">
            <v>412874836.019333</v>
          </cell>
          <cell r="I9">
            <v>20227655.990666669</v>
          </cell>
          <cell r="J9">
            <v>80708.716666666704</v>
          </cell>
          <cell r="K9">
            <v>186800.5523333333</v>
          </cell>
          <cell r="L9">
            <v>47334.618000000002</v>
          </cell>
          <cell r="N9">
            <v>19225287.854666665</v>
          </cell>
          <cell r="O9">
            <v>64065.283333333296</v>
          </cell>
          <cell r="P9">
            <v>159196.054</v>
          </cell>
          <cell r="Q9">
            <v>44503.309000000001</v>
          </cell>
        </row>
        <row r="10">
          <cell r="A10" t="str">
            <v>Albania</v>
          </cell>
          <cell r="B10">
            <v>1602156575.9199965</v>
          </cell>
          <cell r="C10">
            <v>1498948237.4499998</v>
          </cell>
          <cell r="I10">
            <v>90519.950000000012</v>
          </cell>
          <cell r="J10">
            <v>233220.85</v>
          </cell>
          <cell r="K10">
            <v>2387521.65</v>
          </cell>
          <cell r="L10">
            <v>296956.96666666667</v>
          </cell>
          <cell r="N10">
            <v>69032.05</v>
          </cell>
          <cell r="O10">
            <v>167717.29999999999</v>
          </cell>
          <cell r="P10">
            <v>1480915.2833333332</v>
          </cell>
          <cell r="Q10">
            <v>211240.84999999971</v>
          </cell>
        </row>
        <row r="11">
          <cell r="A11" t="str">
            <v>Serbia</v>
          </cell>
          <cell r="B11">
            <v>4676176744</v>
          </cell>
          <cell r="C11">
            <v>4792090469</v>
          </cell>
          <cell r="I11">
            <v>1812591</v>
          </cell>
          <cell r="J11">
            <v>0</v>
          </cell>
          <cell r="K11">
            <v>1406664</v>
          </cell>
          <cell r="L11">
            <v>136520</v>
          </cell>
          <cell r="N11">
            <v>1400484</v>
          </cell>
          <cell r="O11">
            <v>0</v>
          </cell>
          <cell r="P11">
            <v>1074554</v>
          </cell>
          <cell r="Q11">
            <v>107013</v>
          </cell>
        </row>
        <row r="12">
          <cell r="A12" t="str">
            <v>North Macedonia</v>
          </cell>
          <cell r="B12">
            <v>1176448609.6156325</v>
          </cell>
          <cell r="C12">
            <v>1170164996.6623573</v>
          </cell>
          <cell r="I12">
            <v>262775.5733333333</v>
          </cell>
          <cell r="J12">
            <v>28581.780000000013</v>
          </cell>
          <cell r="K12">
            <v>221710.56833333318</v>
          </cell>
          <cell r="L12">
            <v>34631.854999999967</v>
          </cell>
          <cell r="N12">
            <v>246458.12</v>
          </cell>
          <cell r="O12">
            <v>22588.439999999995</v>
          </cell>
          <cell r="P12">
            <v>210887.78200000001</v>
          </cell>
          <cell r="Q12">
            <v>33299.505999999994</v>
          </cell>
        </row>
        <row r="13">
          <cell r="A13" t="str">
            <v>Bosnia</v>
          </cell>
          <cell r="B13">
            <v>513006692</v>
          </cell>
          <cell r="C13">
            <v>478323704</v>
          </cell>
          <cell r="I13">
            <v>1614732</v>
          </cell>
          <cell r="J13">
            <v>82525</v>
          </cell>
          <cell r="K13">
            <v>1099099</v>
          </cell>
          <cell r="L13">
            <v>141641</v>
          </cell>
          <cell r="N13">
            <v>1249780</v>
          </cell>
          <cell r="O13">
            <v>61040</v>
          </cell>
          <cell r="P13">
            <v>678483</v>
          </cell>
          <cell r="Q13">
            <v>29087</v>
          </cell>
        </row>
        <row r="18">
          <cell r="I18">
            <v>287702.69</v>
          </cell>
          <cell r="J18">
            <v>0</v>
          </cell>
          <cell r="K18">
            <v>57416.43</v>
          </cell>
          <cell r="L18">
            <v>12118.369999999999</v>
          </cell>
          <cell r="N18">
            <v>223957.53999999998</v>
          </cell>
          <cell r="O18">
            <v>0</v>
          </cell>
          <cell r="P18">
            <v>46156.79</v>
          </cell>
          <cell r="Q18">
            <v>8752.7599999999984</v>
          </cell>
        </row>
        <row r="19">
          <cell r="I19">
            <v>7573683.7589999996</v>
          </cell>
          <cell r="J19">
            <v>441834.38333333301</v>
          </cell>
          <cell r="K19">
            <v>253257.27266666701</v>
          </cell>
          <cell r="L19">
            <v>34022.436999999998</v>
          </cell>
          <cell r="N19">
            <v>6878377.2579999994</v>
          </cell>
          <cell r="O19">
            <v>363004.66666666698</v>
          </cell>
          <cell r="P19">
            <v>173158.74300000002</v>
          </cell>
          <cell r="Q19">
            <v>27249.491333333332</v>
          </cell>
        </row>
        <row r="20">
          <cell r="I20">
            <v>175751.76666666669</v>
          </cell>
          <cell r="J20">
            <v>189452.7833333333</v>
          </cell>
          <cell r="K20">
            <v>1919073.9359709399</v>
          </cell>
          <cell r="L20">
            <v>263334.48944640218</v>
          </cell>
          <cell r="N20">
            <v>113537.2833333333</v>
          </cell>
          <cell r="O20">
            <v>157300.79999999999</v>
          </cell>
          <cell r="P20">
            <v>1121825.227377163</v>
          </cell>
          <cell r="Q20">
            <v>196538.21651340919</v>
          </cell>
        </row>
        <row r="21">
          <cell r="I21">
            <v>2302940</v>
          </cell>
          <cell r="J21">
            <v>0</v>
          </cell>
          <cell r="K21">
            <v>1904431</v>
          </cell>
          <cell r="L21">
            <v>162712</v>
          </cell>
          <cell r="N21">
            <v>1931405</v>
          </cell>
          <cell r="O21">
            <v>0</v>
          </cell>
          <cell r="P21">
            <v>1456917</v>
          </cell>
          <cell r="Q21">
            <v>120308</v>
          </cell>
        </row>
        <row r="22">
          <cell r="I22">
            <v>370744.74666666659</v>
          </cell>
          <cell r="J22">
            <v>57705.959999999992</v>
          </cell>
          <cell r="K22">
            <v>363617.09433333308</v>
          </cell>
          <cell r="L22">
            <v>73485.418333333248</v>
          </cell>
          <cell r="N22">
            <v>343736.53333333333</v>
          </cell>
          <cell r="O22">
            <v>47685.700000000019</v>
          </cell>
          <cell r="P22">
            <v>327011.1083333334</v>
          </cell>
          <cell r="Q22">
            <v>59941.047666666665</v>
          </cell>
        </row>
        <row r="23">
          <cell r="I23">
            <v>1873066</v>
          </cell>
          <cell r="J23">
            <v>85938</v>
          </cell>
          <cell r="K23">
            <v>1069930</v>
          </cell>
          <cell r="L23">
            <v>37809</v>
          </cell>
          <cell r="N23">
            <v>1430594</v>
          </cell>
          <cell r="O23">
            <v>66310</v>
          </cell>
          <cell r="P23">
            <v>832680</v>
          </cell>
          <cell r="Q23">
            <v>32672</v>
          </cell>
        </row>
        <row r="38">
          <cell r="A38" t="str">
            <v>Kosovo</v>
          </cell>
        </row>
        <row r="39">
          <cell r="A39" t="str">
            <v>Montenegro</v>
          </cell>
        </row>
        <row r="40">
          <cell r="A40" t="str">
            <v>Albania</v>
          </cell>
        </row>
        <row r="41">
          <cell r="A41" t="str">
            <v>Serbia</v>
          </cell>
        </row>
        <row r="42">
          <cell r="A42" t="str">
            <v>North Macedonia</v>
          </cell>
        </row>
        <row r="43">
          <cell r="A43" t="str">
            <v>Bosnia</v>
          </cell>
        </row>
      </sheetData>
      <sheetData sheetId="5">
        <row r="8">
          <cell r="A8" t="str">
            <v>Kosovo</v>
          </cell>
          <cell r="B8">
            <v>9771051.42729</v>
          </cell>
          <cell r="C8">
            <v>8465738.0006759986</v>
          </cell>
          <cell r="G8" t="str">
            <v>Kosovo</v>
          </cell>
          <cell r="I8">
            <v>21859.334250853033</v>
          </cell>
          <cell r="J8">
            <v>0</v>
          </cell>
          <cell r="K8">
            <v>113228.88574914698</v>
          </cell>
          <cell r="L8">
            <v>19911.149500000007</v>
          </cell>
          <cell r="N8">
            <v>16224.788471313699</v>
          </cell>
          <cell r="O8">
            <v>0</v>
          </cell>
          <cell r="P8">
            <v>88822.561528686332</v>
          </cell>
          <cell r="Q8">
            <v>16333.255499999999</v>
          </cell>
        </row>
        <row r="9">
          <cell r="A9" t="str">
            <v>Montenegro</v>
          </cell>
          <cell r="B9">
            <v>13229037.55712715</v>
          </cell>
          <cell r="C9">
            <v>12876329.513797641</v>
          </cell>
          <cell r="G9" t="str">
            <v>Montenegro</v>
          </cell>
          <cell r="I9">
            <v>124210.04576425621</v>
          </cell>
          <cell r="J9">
            <v>22311.045600000001</v>
          </cell>
          <cell r="K9">
            <v>132792.70950011571</v>
          </cell>
          <cell r="L9">
            <v>28842.8482272314</v>
          </cell>
          <cell r="N9">
            <v>112131.71727333061</v>
          </cell>
          <cell r="O9">
            <v>18404.7415</v>
          </cell>
          <cell r="P9">
            <v>93957.351066371892</v>
          </cell>
          <cell r="Q9">
            <v>27542.799668942149</v>
          </cell>
        </row>
        <row r="10">
          <cell r="A10" t="str">
            <v>Albania</v>
          </cell>
          <cell r="B10">
            <v>2563640.8969167997</v>
          </cell>
          <cell r="C10">
            <v>1171256.1201714664</v>
          </cell>
          <cell r="G10" t="str">
            <v>Albania</v>
          </cell>
          <cell r="I10">
            <v>4613.1439038159997</v>
          </cell>
          <cell r="J10">
            <v>29354.045844698045</v>
          </cell>
          <cell r="K10">
            <v>285072.33213704621</v>
          </cell>
          <cell r="L10">
            <v>157975.25543025503</v>
          </cell>
          <cell r="N10">
            <v>2650.0414781279997</v>
          </cell>
          <cell r="O10">
            <v>20739.191571342471</v>
          </cell>
          <cell r="P10">
            <v>233954.69904479096</v>
          </cell>
          <cell r="Q10">
            <v>108417.35131980487</v>
          </cell>
        </row>
        <row r="11">
          <cell r="A11" t="str">
            <v>Serbia</v>
          </cell>
          <cell r="B11">
            <v>12298759.359999999</v>
          </cell>
          <cell r="C11">
            <v>10626687.220000001</v>
          </cell>
          <cell r="G11" t="str">
            <v>Serbia</v>
          </cell>
          <cell r="I11">
            <v>147628.16</v>
          </cell>
          <cell r="J11">
            <v>0</v>
          </cell>
          <cell r="K11">
            <v>1234953.29</v>
          </cell>
          <cell r="L11">
            <v>186255.59</v>
          </cell>
          <cell r="N11">
            <v>98051.42</v>
          </cell>
          <cell r="O11">
            <v>0</v>
          </cell>
          <cell r="P11">
            <v>908904.24</v>
          </cell>
          <cell r="Q11">
            <v>114592.19</v>
          </cell>
        </row>
        <row r="12">
          <cell r="A12" t="str">
            <v>North Macedonia</v>
          </cell>
          <cell r="B12">
            <v>21953321.902564779</v>
          </cell>
          <cell r="C12">
            <v>22054988.699673705</v>
          </cell>
          <cell r="G12" t="str">
            <v>North Macedonia</v>
          </cell>
          <cell r="I12">
            <v>22466.173858390339</v>
          </cell>
          <cell r="J12">
            <v>23919.498536585474</v>
          </cell>
          <cell r="K12">
            <v>308581.92391193326</v>
          </cell>
          <cell r="L12">
            <v>60406.639041255199</v>
          </cell>
          <cell r="N12">
            <v>14576.538875024198</v>
          </cell>
          <cell r="O12">
            <v>18296.595447154545</v>
          </cell>
          <cell r="P12">
            <v>298600.73211821623</v>
          </cell>
          <cell r="Q12">
            <v>59672.670536493955</v>
          </cell>
        </row>
        <row r="13">
          <cell r="A13" t="str">
            <v>Bosnia</v>
          </cell>
          <cell r="B13">
            <v>20650139</v>
          </cell>
          <cell r="C13">
            <v>15882803</v>
          </cell>
          <cell r="G13" t="str">
            <v>Bosnia</v>
          </cell>
          <cell r="I13">
            <v>215575</v>
          </cell>
          <cell r="J13">
            <v>17135</v>
          </cell>
          <cell r="K13">
            <v>1409749</v>
          </cell>
          <cell r="L13">
            <v>231245</v>
          </cell>
          <cell r="N13">
            <v>164594</v>
          </cell>
          <cell r="O13">
            <v>12541</v>
          </cell>
          <cell r="P13">
            <v>722445</v>
          </cell>
          <cell r="Q13">
            <v>53299</v>
          </cell>
        </row>
        <row r="18">
          <cell r="G18" t="str">
            <v>Kosovo</v>
          </cell>
          <cell r="I18">
            <v>19177.63</v>
          </cell>
          <cell r="J18">
            <v>0</v>
          </cell>
          <cell r="K18">
            <v>54091.709999999992</v>
          </cell>
          <cell r="L18">
            <v>16950.72</v>
          </cell>
          <cell r="N18">
            <v>16225</v>
          </cell>
          <cell r="O18">
            <v>0</v>
          </cell>
          <cell r="P18">
            <v>44402</v>
          </cell>
          <cell r="Q18">
            <v>12898</v>
          </cell>
        </row>
        <row r="19">
          <cell r="G19" t="str">
            <v>Montenegro</v>
          </cell>
          <cell r="I19">
            <v>70524.628178239669</v>
          </cell>
          <cell r="J19">
            <v>7532.1874057851201</v>
          </cell>
          <cell r="K19">
            <v>97651.180325479305</v>
          </cell>
          <cell r="L19">
            <v>18924.646495338842</v>
          </cell>
          <cell r="N19">
            <v>58534.249774264463</v>
          </cell>
          <cell r="O19">
            <v>5576.5146999999997</v>
          </cell>
          <cell r="P19">
            <v>64514.834573652901</v>
          </cell>
          <cell r="Q19">
            <v>15785.839807512399</v>
          </cell>
        </row>
        <row r="20">
          <cell r="G20" t="str">
            <v>Albania</v>
          </cell>
          <cell r="I20">
            <v>5972.652599613637</v>
          </cell>
          <cell r="J20">
            <v>23560.220313835438</v>
          </cell>
          <cell r="K20">
            <v>228805.49366385868</v>
          </cell>
          <cell r="L20">
            <v>126794.50872846199</v>
          </cell>
          <cell r="N20">
            <v>3414.5899035251509</v>
          </cell>
          <cell r="O20">
            <v>15429.702912009407</v>
          </cell>
          <cell r="P20">
            <v>174059.41252395816</v>
          </cell>
          <cell r="Q20">
            <v>80661.173103926107</v>
          </cell>
        </row>
        <row r="21">
          <cell r="G21" t="str">
            <v>Serbia</v>
          </cell>
          <cell r="I21">
            <v>88371.47</v>
          </cell>
          <cell r="J21">
            <v>0</v>
          </cell>
          <cell r="K21">
            <v>497716.16</v>
          </cell>
          <cell r="L21">
            <v>62314.03</v>
          </cell>
          <cell r="N21">
            <v>67761.570000000007</v>
          </cell>
          <cell r="O21">
            <v>0</v>
          </cell>
          <cell r="P21">
            <v>367656.44</v>
          </cell>
          <cell r="Q21">
            <v>45760</v>
          </cell>
        </row>
        <row r="22">
          <cell r="G22" t="str">
            <v>North Macedonia</v>
          </cell>
          <cell r="I22">
            <v>13691.127680292539</v>
          </cell>
          <cell r="J22">
            <v>13152.09853658551</v>
          </cell>
          <cell r="K22">
            <v>142502.35878140168</v>
          </cell>
          <cell r="L22">
            <v>28731.590411783931</v>
          </cell>
          <cell r="N22">
            <v>12769.998672715374</v>
          </cell>
          <cell r="O22">
            <v>9806.8912195122648</v>
          </cell>
          <cell r="P22">
            <v>130630.77993113102</v>
          </cell>
          <cell r="Q22">
            <v>25351.321577430637</v>
          </cell>
        </row>
        <row r="23">
          <cell r="G23" t="str">
            <v>Bosnia</v>
          </cell>
          <cell r="I23">
            <v>72721</v>
          </cell>
          <cell r="J23">
            <v>4241</v>
          </cell>
          <cell r="K23">
            <v>481344</v>
          </cell>
          <cell r="L23">
            <v>23084</v>
          </cell>
          <cell r="N23">
            <v>56556</v>
          </cell>
          <cell r="O23">
            <v>3034</v>
          </cell>
          <cell r="P23">
            <v>365586</v>
          </cell>
          <cell r="Q23">
            <v>22330</v>
          </cell>
        </row>
      </sheetData>
      <sheetData sheetId="6">
        <row r="8">
          <cell r="A8" t="str">
            <v>Kosovo</v>
          </cell>
          <cell r="B8">
            <v>44385013</v>
          </cell>
          <cell r="C8">
            <v>54962672</v>
          </cell>
          <cell r="I8">
            <v>188361.3</v>
          </cell>
          <cell r="J8">
            <v>0</v>
          </cell>
          <cell r="K8">
            <v>86425.751286562576</v>
          </cell>
          <cell r="L8">
            <v>31206.948713437436</v>
          </cell>
          <cell r="N8">
            <v>128829.25</v>
          </cell>
          <cell r="O8">
            <v>0</v>
          </cell>
          <cell r="P8">
            <v>68253.813242035409</v>
          </cell>
          <cell r="Q8">
            <v>23059.936757964591</v>
          </cell>
        </row>
        <row r="9">
          <cell r="A9" t="str">
            <v>Montenegro</v>
          </cell>
          <cell r="B9">
            <v>73310621</v>
          </cell>
          <cell r="C9">
            <v>65305587</v>
          </cell>
          <cell r="I9">
            <v>1619081</v>
          </cell>
          <cell r="J9">
            <v>96569</v>
          </cell>
          <cell r="K9">
            <v>231475</v>
          </cell>
          <cell r="L9">
            <v>1186512</v>
          </cell>
          <cell r="N9">
            <v>1253593</v>
          </cell>
          <cell r="O9">
            <v>71314</v>
          </cell>
          <cell r="P9">
            <v>156252</v>
          </cell>
          <cell r="Q9">
            <v>905117</v>
          </cell>
        </row>
        <row r="10">
          <cell r="A10" t="str">
            <v>Albania</v>
          </cell>
          <cell r="B10">
            <v>282246356</v>
          </cell>
          <cell r="C10">
            <v>222943439</v>
          </cell>
          <cell r="I10">
            <v>66039.868263807453</v>
          </cell>
          <cell r="J10">
            <v>105379</v>
          </cell>
          <cell r="K10">
            <v>920651.79214832187</v>
          </cell>
          <cell r="L10">
            <v>167084.33958787067</v>
          </cell>
          <cell r="N10">
            <v>45058.271479324772</v>
          </cell>
          <cell r="O10">
            <v>81463</v>
          </cell>
          <cell r="P10">
            <v>495459.40530597657</v>
          </cell>
          <cell r="Q10">
            <v>103747.32321469864</v>
          </cell>
        </row>
        <row r="11">
          <cell r="A11" t="str">
            <v>Serbia</v>
          </cell>
          <cell r="B11">
            <v>1596838549</v>
          </cell>
          <cell r="C11">
            <v>1438988679</v>
          </cell>
          <cell r="I11">
            <v>1654619</v>
          </cell>
          <cell r="J11">
            <v>0</v>
          </cell>
          <cell r="K11">
            <v>3074830</v>
          </cell>
          <cell r="L11">
            <v>376718</v>
          </cell>
          <cell r="N11">
            <v>1335526</v>
          </cell>
          <cell r="O11">
            <v>0</v>
          </cell>
          <cell r="P11">
            <v>2233632</v>
          </cell>
          <cell r="Q11">
            <v>278460</v>
          </cell>
        </row>
        <row r="12">
          <cell r="A12" t="str">
            <v>North Macedonia</v>
          </cell>
          <cell r="B12">
            <v>94791678.885512948</v>
          </cell>
          <cell r="C12">
            <v>88461566.005137265</v>
          </cell>
          <cell r="I12">
            <v>257782</v>
          </cell>
          <cell r="J12">
            <v>24903</v>
          </cell>
          <cell r="K12">
            <v>1153460</v>
          </cell>
          <cell r="L12">
            <v>206230</v>
          </cell>
          <cell r="N12">
            <v>214551</v>
          </cell>
          <cell r="O12">
            <v>19468</v>
          </cell>
          <cell r="P12">
            <v>1038608</v>
          </cell>
          <cell r="Q12">
            <v>171157</v>
          </cell>
        </row>
        <row r="13">
          <cell r="A13" t="str">
            <v>Bosnia</v>
          </cell>
          <cell r="B13">
            <v>105565662</v>
          </cell>
          <cell r="C13">
            <v>87919272</v>
          </cell>
          <cell r="I13">
            <v>1506515</v>
          </cell>
          <cell r="J13">
            <v>80098</v>
          </cell>
          <cell r="K13">
            <v>1592733</v>
          </cell>
          <cell r="L13">
            <v>131219</v>
          </cell>
          <cell r="N13">
            <v>839801</v>
          </cell>
          <cell r="O13">
            <v>51344</v>
          </cell>
          <cell r="P13">
            <v>1109055</v>
          </cell>
          <cell r="Q13">
            <v>115625</v>
          </cell>
        </row>
      </sheetData>
      <sheetData sheetId="7">
        <row r="8">
          <cell r="B8">
            <v>223402.51522499998</v>
          </cell>
          <cell r="C8">
            <v>226020.13149900001</v>
          </cell>
          <cell r="G8" t="str">
            <v>Kosovo</v>
          </cell>
          <cell r="I8">
            <v>8294.8201300000001</v>
          </cell>
          <cell r="J8">
            <v>0</v>
          </cell>
          <cell r="K8">
            <v>33172.296394005614</v>
          </cell>
          <cell r="L8">
            <v>11837.883475994384</v>
          </cell>
          <cell r="N8">
            <v>5763.3082249999998</v>
          </cell>
          <cell r="O8">
            <v>0</v>
          </cell>
          <cell r="P8">
            <v>26440.971199770163</v>
          </cell>
          <cell r="Q8">
            <v>9186.720575229836</v>
          </cell>
        </row>
        <row r="9">
          <cell r="B9">
            <v>1408545.9379127689</v>
          </cell>
          <cell r="C9">
            <v>1348813.308754174</v>
          </cell>
          <cell r="G9" t="str">
            <v>Montenegro</v>
          </cell>
          <cell r="I9">
            <v>24215.476409983468</v>
          </cell>
          <cell r="J9">
            <v>5014.7893000000004</v>
          </cell>
          <cell r="K9">
            <v>49836.601369305805</v>
          </cell>
          <cell r="L9">
            <v>33881.186069049589</v>
          </cell>
          <cell r="N9">
            <v>21315.21121913223</v>
          </cell>
          <cell r="O9">
            <v>3668.0135</v>
          </cell>
          <cell r="P9">
            <v>34001.225728157006</v>
          </cell>
          <cell r="Q9">
            <v>28370.711073727274</v>
          </cell>
        </row>
        <row r="10">
          <cell r="B10">
            <v>226500.0769672</v>
          </cell>
          <cell r="C10">
            <v>195015.4374088</v>
          </cell>
          <cell r="G10" t="str">
            <v>Albania</v>
          </cell>
          <cell r="I10">
            <v>1079.315161755944</v>
          </cell>
          <cell r="J10">
            <v>5624.4019720413471</v>
          </cell>
          <cell r="K10">
            <v>54621.478603966592</v>
          </cell>
          <cell r="L10">
            <v>30268.956547812526</v>
          </cell>
          <cell r="N10">
            <v>494.9965093279697</v>
          </cell>
          <cell r="O10">
            <v>3474.1151323214431</v>
          </cell>
          <cell r="P10">
            <v>39190.802468517089</v>
          </cell>
          <cell r="Q10">
            <v>18161.477487232787</v>
          </cell>
        </row>
        <row r="11">
          <cell r="B11">
            <v>5708036.8300000001</v>
          </cell>
          <cell r="C11">
            <v>5291105</v>
          </cell>
          <cell r="G11" t="str">
            <v>Serbia</v>
          </cell>
          <cell r="I11">
            <v>51276.46</v>
          </cell>
          <cell r="J11">
            <v>0</v>
          </cell>
          <cell r="K11">
            <v>610967.74</v>
          </cell>
          <cell r="L11">
            <v>96128.63</v>
          </cell>
          <cell r="N11">
            <v>36991.410000000003</v>
          </cell>
          <cell r="O11">
            <v>0</v>
          </cell>
          <cell r="P11">
            <v>422620.62</v>
          </cell>
          <cell r="Q11">
            <v>69189.009999999995</v>
          </cell>
        </row>
        <row r="12">
          <cell r="B12">
            <v>1617244.759284114</v>
          </cell>
          <cell r="C12">
            <v>1662612.0626272601</v>
          </cell>
          <cell r="G12" t="str">
            <v>North Macedonia</v>
          </cell>
          <cell r="I12">
            <v>9221.2654453594514</v>
          </cell>
          <cell r="J12">
            <v>6483.5230894308897</v>
          </cell>
          <cell r="K12">
            <v>101529.69925898698</v>
          </cell>
          <cell r="L12">
            <v>29505.261068415555</v>
          </cell>
          <cell r="N12">
            <v>4606.5648651918682</v>
          </cell>
          <cell r="O12">
            <v>5078.5084552845501</v>
          </cell>
          <cell r="P12">
            <v>101309.11048291405</v>
          </cell>
          <cell r="Q12">
            <v>24875.392939983598</v>
          </cell>
        </row>
        <row r="13">
          <cell r="B13">
            <v>1907382</v>
          </cell>
          <cell r="C13">
            <v>1558779</v>
          </cell>
          <cell r="G13" t="str">
            <v>Bosnia</v>
          </cell>
          <cell r="I13">
            <v>80482</v>
          </cell>
          <cell r="J13">
            <v>4234</v>
          </cell>
          <cell r="K13">
            <v>351174</v>
          </cell>
          <cell r="L13">
            <v>32079</v>
          </cell>
          <cell r="N13">
            <v>44913</v>
          </cell>
          <cell r="O13">
            <v>2728</v>
          </cell>
          <cell r="P13">
            <v>249035</v>
          </cell>
          <cell r="Q13">
            <v>26828</v>
          </cell>
        </row>
      </sheetData>
      <sheetData sheetId="8">
        <row r="8">
          <cell r="A8" t="str">
            <v>Kosovo</v>
          </cell>
          <cell r="B8">
            <v>5952727.2894903701</v>
          </cell>
          <cell r="C8">
            <v>5764476.8502204195</v>
          </cell>
          <cell r="I8">
            <v>6497.21</v>
          </cell>
          <cell r="J8">
            <v>10523</v>
          </cell>
          <cell r="K8">
            <v>4020.23</v>
          </cell>
          <cell r="L8">
            <v>4566.2</v>
          </cell>
          <cell r="N8">
            <v>4872.9699999999993</v>
          </cell>
          <cell r="O8">
            <v>8992</v>
          </cell>
          <cell r="P8">
            <v>3407.41</v>
          </cell>
          <cell r="Q8">
            <v>3748.17</v>
          </cell>
        </row>
        <row r="9">
          <cell r="A9" t="str">
            <v>Montenegro</v>
          </cell>
          <cell r="B9">
            <v>9504000.4525462799</v>
          </cell>
          <cell r="C9">
            <v>10167466.65161017</v>
          </cell>
          <cell r="I9">
            <v>225416.86065803285</v>
          </cell>
          <cell r="J9">
            <v>249.943209039783</v>
          </cell>
          <cell r="K9">
            <v>1732.3984294377331</v>
          </cell>
          <cell r="L9">
            <v>95.517727998497008</v>
          </cell>
          <cell r="N9">
            <v>253605.60609689591</v>
          </cell>
          <cell r="O9">
            <v>186.22554933462101</v>
          </cell>
          <cell r="P9">
            <v>1529.4509370794221</v>
          </cell>
          <cell r="Q9">
            <v>75.434157439475996</v>
          </cell>
        </row>
        <row r="10">
          <cell r="A10" t="str">
            <v>Albania</v>
          </cell>
          <cell r="B10">
            <v>18562426.44039268</v>
          </cell>
          <cell r="C10">
            <v>20168618.579709888</v>
          </cell>
          <cell r="I10">
            <v>2328.8179666193164</v>
          </cell>
          <cell r="J10">
            <v>5026.1610351562495</v>
          </cell>
          <cell r="K10">
            <v>54352.442503621845</v>
          </cell>
          <cell r="L10">
            <v>11384.860184109024</v>
          </cell>
          <cell r="N10">
            <v>1854.4505308777052</v>
          </cell>
          <cell r="O10">
            <v>6588.0537109375</v>
          </cell>
          <cell r="P10">
            <v>38370.36911299824</v>
          </cell>
          <cell r="Q10">
            <v>10148.811833800932</v>
          </cell>
        </row>
        <row r="11">
          <cell r="A11" t="str">
            <v>Serbia</v>
          </cell>
          <cell r="B11">
            <v>90132339</v>
          </cell>
          <cell r="C11">
            <v>101593876</v>
          </cell>
          <cell r="I11">
            <v>8584.42</v>
          </cell>
          <cell r="J11">
            <v>0</v>
          </cell>
          <cell r="K11">
            <v>15011.77</v>
          </cell>
          <cell r="L11">
            <v>578.46</v>
          </cell>
          <cell r="N11">
            <v>10480.36</v>
          </cell>
          <cell r="O11">
            <v>0</v>
          </cell>
          <cell r="P11">
            <v>12740.43</v>
          </cell>
          <cell r="Q11">
            <v>403.34</v>
          </cell>
        </row>
        <row r="12">
          <cell r="A12" t="str">
            <v>North Macedonia</v>
          </cell>
          <cell r="B12">
            <v>12766647.898595791</v>
          </cell>
          <cell r="C12">
            <v>14124249.360314855</v>
          </cell>
          <cell r="I12">
            <v>2108.9452400389555</v>
          </cell>
          <cell r="J12">
            <v>1291.9272600000002</v>
          </cell>
          <cell r="K12">
            <v>7053.7116168466728</v>
          </cell>
          <cell r="L12">
            <v>1958.9677341958529</v>
          </cell>
          <cell r="N12">
            <v>3368.6315983022628</v>
          </cell>
          <cell r="O12">
            <v>446.53362999999979</v>
          </cell>
          <cell r="P12">
            <v>8093.8693544453436</v>
          </cell>
          <cell r="Q12">
            <v>2300.5553772896355</v>
          </cell>
        </row>
        <row r="13">
          <cell r="A13" t="str">
            <v>Bosnia</v>
          </cell>
          <cell r="B13">
            <v>13068761</v>
          </cell>
          <cell r="C13">
            <v>14162532</v>
          </cell>
          <cell r="I13">
            <v>11559</v>
          </cell>
          <cell r="J13">
            <v>4.03</v>
          </cell>
          <cell r="K13">
            <v>3245</v>
          </cell>
          <cell r="L13">
            <v>200</v>
          </cell>
          <cell r="N13">
            <v>10109</v>
          </cell>
          <cell r="O13">
            <v>2.44</v>
          </cell>
          <cell r="P13">
            <v>2340</v>
          </cell>
          <cell r="Q13">
            <v>368.15</v>
          </cell>
        </row>
      </sheetData>
      <sheetData sheetId="9">
        <row r="8">
          <cell r="B8">
            <v>1031121.30379</v>
          </cell>
          <cell r="C8">
            <v>932356.130274</v>
          </cell>
          <cell r="G8" t="str">
            <v>Kosovo</v>
          </cell>
          <cell r="I8">
            <v>59396.05</v>
          </cell>
          <cell r="J8">
            <v>0</v>
          </cell>
          <cell r="K8">
            <v>79277.69</v>
          </cell>
          <cell r="L8">
            <v>31972</v>
          </cell>
          <cell r="N8">
            <v>49320.86</v>
          </cell>
          <cell r="O8">
            <v>0</v>
          </cell>
          <cell r="P8">
            <v>67151.5</v>
          </cell>
          <cell r="Q8">
            <v>24613.38</v>
          </cell>
        </row>
        <row r="9">
          <cell r="B9">
            <v>6953707.8721080171</v>
          </cell>
          <cell r="C9">
            <v>6669493.9868163513</v>
          </cell>
          <cell r="G9" t="str">
            <v>Montenegro</v>
          </cell>
          <cell r="I9">
            <v>40838.282585677691</v>
          </cell>
          <cell r="J9">
            <v>5917.6285057851201</v>
          </cell>
          <cell r="K9">
            <v>201436.40572580989</v>
          </cell>
          <cell r="L9">
            <v>53900.814589206602</v>
          </cell>
          <cell r="N9">
            <v>47929.512981512395</v>
          </cell>
          <cell r="O9">
            <v>5907.1767</v>
          </cell>
          <cell r="P9">
            <v>136146.4573211736</v>
          </cell>
          <cell r="Q9">
            <v>59021.043271000002</v>
          </cell>
        </row>
        <row r="10">
          <cell r="B10">
            <v>658263.16870719998</v>
          </cell>
          <cell r="C10">
            <v>809286.35165640013</v>
          </cell>
          <cell r="G10" t="str">
            <v>Albania</v>
          </cell>
          <cell r="I10">
            <v>13017.806081448001</v>
          </cell>
          <cell r="J10">
            <v>75852.005908026316</v>
          </cell>
          <cell r="K10">
            <v>736638.0885236538</v>
          </cell>
          <cell r="L10">
            <v>408214.25678811508</v>
          </cell>
          <cell r="N10">
            <v>7268.2557127093332</v>
          </cell>
          <cell r="O10">
            <v>40078.311274707674</v>
          </cell>
          <cell r="P10">
            <v>452115.46555431787</v>
          </cell>
          <cell r="Q10">
            <v>209515.6090741106</v>
          </cell>
        </row>
        <row r="11">
          <cell r="B11">
            <v>12394002.58</v>
          </cell>
          <cell r="C11">
            <v>11690520</v>
          </cell>
          <cell r="G11" t="str">
            <v>Serbia</v>
          </cell>
          <cell r="I11">
            <v>93737.35</v>
          </cell>
          <cell r="J11">
            <v>0</v>
          </cell>
          <cell r="K11">
            <v>1691133.66</v>
          </cell>
          <cell r="L11">
            <v>502406.67</v>
          </cell>
          <cell r="N11">
            <v>85158.19</v>
          </cell>
          <cell r="O11">
            <v>0</v>
          </cell>
          <cell r="P11">
            <v>1276297.33</v>
          </cell>
          <cell r="Q11">
            <v>389467.67</v>
          </cell>
        </row>
        <row r="12">
          <cell r="B12">
            <v>9698981.5093717333</v>
          </cell>
          <cell r="C12">
            <v>9603209.7275816575</v>
          </cell>
          <cell r="G12" t="str">
            <v>North Macedonia</v>
          </cell>
          <cell r="I12">
            <v>20789.356896699166</v>
          </cell>
          <cell r="J12">
            <v>2993.9538211382119</v>
          </cell>
          <cell r="K12">
            <v>161145.13170068013</v>
          </cell>
          <cell r="L12">
            <v>43213.13436478014</v>
          </cell>
          <cell r="N12">
            <v>21555.953978016296</v>
          </cell>
          <cell r="O12">
            <v>5981.4712195121947</v>
          </cell>
          <cell r="P12">
            <v>145965.68965984145</v>
          </cell>
          <cell r="Q12">
            <v>50285.807342202716</v>
          </cell>
        </row>
        <row r="13">
          <cell r="B13">
            <v>4735365</v>
          </cell>
          <cell r="C13">
            <v>4158845</v>
          </cell>
          <cell r="G13" t="str">
            <v>Bosnia</v>
          </cell>
          <cell r="I13">
            <v>52373</v>
          </cell>
          <cell r="J13">
            <v>599</v>
          </cell>
          <cell r="K13">
            <v>335922</v>
          </cell>
          <cell r="L13">
            <v>27753</v>
          </cell>
          <cell r="N13">
            <v>39734</v>
          </cell>
          <cell r="O13">
            <v>351</v>
          </cell>
          <cell r="P13">
            <v>243904</v>
          </cell>
          <cell r="Q13">
            <v>24545</v>
          </cell>
        </row>
      </sheetData>
      <sheetData sheetId="10" refreshError="1"/>
      <sheetData sheetId="11">
        <row r="8">
          <cell r="G8" t="str">
            <v>Kosovo</v>
          </cell>
          <cell r="H8">
            <v>0</v>
          </cell>
          <cell r="I8">
            <v>9386</v>
          </cell>
          <cell r="J8">
            <v>0</v>
          </cell>
          <cell r="K8">
            <v>0</v>
          </cell>
          <cell r="L8">
            <v>5844</v>
          </cell>
          <cell r="M8">
            <v>0</v>
          </cell>
        </row>
        <row r="9">
          <cell r="G9" t="str">
            <v>Montenegro</v>
          </cell>
          <cell r="H9">
            <v>5985500.9666666668</v>
          </cell>
          <cell r="I9">
            <v>67714.05</v>
          </cell>
          <cell r="J9">
            <v>27500</v>
          </cell>
          <cell r="K9">
            <v>5305630</v>
          </cell>
          <cell r="L9">
            <v>34209</v>
          </cell>
          <cell r="M9">
            <v>9227</v>
          </cell>
        </row>
        <row r="10">
          <cell r="G10" t="str">
            <v>Albania</v>
          </cell>
          <cell r="H10">
            <v>0</v>
          </cell>
          <cell r="I10">
            <v>757568.86999999988</v>
          </cell>
          <cell r="J10">
            <v>39665.119999999995</v>
          </cell>
          <cell r="K10">
            <v>0</v>
          </cell>
          <cell r="L10">
            <v>560139.27999999991</v>
          </cell>
          <cell r="M10">
            <v>27603.130000000005</v>
          </cell>
        </row>
        <row r="11">
          <cell r="G11" t="str">
            <v>Serbia</v>
          </cell>
          <cell r="H11">
            <v>20994825</v>
          </cell>
          <cell r="I11">
            <v>1713315</v>
          </cell>
          <cell r="J11">
            <v>3215</v>
          </cell>
          <cell r="K11">
            <v>19818575</v>
          </cell>
          <cell r="L11">
            <v>1535123</v>
          </cell>
          <cell r="M11">
            <v>2365</v>
          </cell>
        </row>
        <row r="12">
          <cell r="G12" t="str">
            <v>North Macedonia</v>
          </cell>
          <cell r="H12">
            <v>766266.8</v>
          </cell>
          <cell r="I12">
            <v>1188004.6689999998</v>
          </cell>
          <cell r="J12">
            <v>551591.9639999998</v>
          </cell>
          <cell r="K12">
            <v>546563.12599999993</v>
          </cell>
          <cell r="L12">
            <v>848253.66300000018</v>
          </cell>
          <cell r="M12">
            <v>397188.6050000001</v>
          </cell>
        </row>
        <row r="13">
          <cell r="G13" t="str">
            <v>Bosnia</v>
          </cell>
          <cell r="H13">
            <v>3730477</v>
          </cell>
          <cell r="I13">
            <v>2934984</v>
          </cell>
          <cell r="J13">
            <v>131954</v>
          </cell>
          <cell r="K13">
            <v>3500366</v>
          </cell>
          <cell r="L13">
            <v>2682584</v>
          </cell>
          <cell r="M13">
            <v>81801</v>
          </cell>
        </row>
        <row r="18">
          <cell r="G18" t="str">
            <v>Kosovo</v>
          </cell>
          <cell r="H18">
            <v>0</v>
          </cell>
          <cell r="I18">
            <v>2801.7301455470997</v>
          </cell>
          <cell r="J18">
            <v>0</v>
          </cell>
          <cell r="K18">
            <v>0</v>
          </cell>
          <cell r="L18">
            <v>1747</v>
          </cell>
          <cell r="M18">
            <v>0</v>
          </cell>
        </row>
        <row r="19">
          <cell r="G19" t="str">
            <v>Montenegro</v>
          </cell>
          <cell r="H19">
            <v>253913.79833333334</v>
          </cell>
          <cell r="I19">
            <v>2586.3903970621632</v>
          </cell>
          <cell r="J19">
            <v>2750</v>
          </cell>
          <cell r="K19">
            <v>219658.82845932597</v>
          </cell>
          <cell r="L19">
            <v>1736.22</v>
          </cell>
          <cell r="M19">
            <v>184.54</v>
          </cell>
        </row>
        <row r="20">
          <cell r="G20" t="str">
            <v>Albania</v>
          </cell>
          <cell r="H20">
            <v>0</v>
          </cell>
          <cell r="I20">
            <v>22726.98285</v>
          </cell>
          <cell r="J20">
            <v>4134.28</v>
          </cell>
          <cell r="K20">
            <v>0</v>
          </cell>
          <cell r="L20">
            <v>16804.270000000004</v>
          </cell>
          <cell r="M20">
            <v>2954.34</v>
          </cell>
        </row>
        <row r="21">
          <cell r="G21" t="str">
            <v>Serbia</v>
          </cell>
          <cell r="H21">
            <v>610356</v>
          </cell>
          <cell r="I21">
            <v>71990</v>
          </cell>
          <cell r="J21">
            <v>132</v>
          </cell>
          <cell r="K21">
            <v>565961</v>
          </cell>
          <cell r="L21">
            <v>62999</v>
          </cell>
          <cell r="M21">
            <v>115</v>
          </cell>
        </row>
        <row r="22">
          <cell r="G22" t="str">
            <v>North Macedonia</v>
          </cell>
          <cell r="H22">
            <v>28759.326756238399</v>
          </cell>
          <cell r="I22">
            <v>98528.764009057864</v>
          </cell>
          <cell r="J22">
            <v>50316.662751754979</v>
          </cell>
          <cell r="K22">
            <v>15962.361190132737</v>
          </cell>
          <cell r="L22">
            <v>61075.128787054855</v>
          </cell>
          <cell r="M22">
            <v>34885.649333084817</v>
          </cell>
        </row>
        <row r="23">
          <cell r="G23" t="str">
            <v>Bosnia</v>
          </cell>
          <cell r="H23">
            <v>33683</v>
          </cell>
          <cell r="I23">
            <v>6043</v>
          </cell>
          <cell r="J23">
            <v>0</v>
          </cell>
          <cell r="K23">
            <v>19251</v>
          </cell>
          <cell r="L23">
            <v>7660</v>
          </cell>
          <cell r="M23">
            <v>0</v>
          </cell>
        </row>
        <row r="28">
          <cell r="H28">
            <v>286787</v>
          </cell>
          <cell r="I28">
            <v>387630</v>
          </cell>
          <cell r="J28">
            <v>187249</v>
          </cell>
          <cell r="K28">
            <v>204834</v>
          </cell>
          <cell r="L28">
            <v>290535</v>
          </cell>
          <cell r="M28">
            <v>138978</v>
          </cell>
        </row>
        <row r="29">
          <cell r="H29">
            <v>345033.6</v>
          </cell>
          <cell r="I29">
            <v>465253.45000000013</v>
          </cell>
          <cell r="J29">
            <v>477133.8</v>
          </cell>
          <cell r="K29">
            <v>258567</v>
          </cell>
          <cell r="L29">
            <v>243750</v>
          </cell>
          <cell r="M29">
            <v>242621</v>
          </cell>
        </row>
        <row r="30">
          <cell r="H30">
            <v>184658.63666666666</v>
          </cell>
          <cell r="I30">
            <v>541110.20333333313</v>
          </cell>
          <cell r="J30">
            <v>459613.25</v>
          </cell>
          <cell r="K30">
            <v>124202.94666666666</v>
          </cell>
          <cell r="L30">
            <v>309488.37666666659</v>
          </cell>
          <cell r="M30">
            <v>217770.43666666665</v>
          </cell>
        </row>
        <row r="31">
          <cell r="H31">
            <v>668200</v>
          </cell>
          <cell r="I31">
            <v>3015087</v>
          </cell>
          <cell r="J31">
            <v>1253499</v>
          </cell>
          <cell r="K31">
            <v>539597</v>
          </cell>
          <cell r="L31">
            <v>2239872</v>
          </cell>
          <cell r="M31">
            <v>939702</v>
          </cell>
        </row>
        <row r="32">
          <cell r="H32">
            <v>0</v>
          </cell>
          <cell r="I32">
            <v>0</v>
          </cell>
          <cell r="J32">
            <v>0</v>
          </cell>
          <cell r="K32">
            <v>0</v>
          </cell>
          <cell r="L32">
            <v>0</v>
          </cell>
          <cell r="M32">
            <v>0</v>
          </cell>
        </row>
        <row r="33">
          <cell r="H33">
            <v>405806</v>
          </cell>
          <cell r="I33">
            <v>1621812</v>
          </cell>
          <cell r="J33">
            <v>339750</v>
          </cell>
          <cell r="K33">
            <v>594811</v>
          </cell>
          <cell r="L33">
            <v>1299331</v>
          </cell>
          <cell r="M33">
            <v>308446</v>
          </cell>
        </row>
        <row r="38">
          <cell r="H38">
            <v>17117.188132013718</v>
          </cell>
          <cell r="I38">
            <v>113419.31335788278</v>
          </cell>
          <cell r="J38">
            <v>74071.25316063354</v>
          </cell>
          <cell r="K38">
            <v>10543.274763878399</v>
          </cell>
          <cell r="L38">
            <v>66913.908197029814</v>
          </cell>
          <cell r="M38">
            <v>57847.41618493048</v>
          </cell>
        </row>
        <row r="39">
          <cell r="H39">
            <v>15330.342179057603</v>
          </cell>
          <cell r="I39">
            <v>81220.542329105869</v>
          </cell>
          <cell r="J39">
            <v>44944.502233411215</v>
          </cell>
          <cell r="K39">
            <v>12826.508228143999</v>
          </cell>
          <cell r="L39">
            <v>31769.63</v>
          </cell>
          <cell r="M39">
            <v>32324.289773208999</v>
          </cell>
        </row>
        <row r="40">
          <cell r="H40">
            <v>9628.0380683733329</v>
          </cell>
          <cell r="I40">
            <v>89743.265870672258</v>
          </cell>
          <cell r="J40">
            <v>61007.320016452082</v>
          </cell>
          <cell r="K40">
            <v>6421.4001515966665</v>
          </cell>
          <cell r="L40">
            <v>43171.926124578837</v>
          </cell>
          <cell r="M40">
            <v>21994.44357444506</v>
          </cell>
        </row>
        <row r="41">
          <cell r="H41">
            <v>29573</v>
          </cell>
          <cell r="I41">
            <v>483572</v>
          </cell>
          <cell r="J41">
            <v>196952</v>
          </cell>
          <cell r="K41">
            <v>22708.53</v>
          </cell>
          <cell r="L41">
            <v>357776</v>
          </cell>
          <cell r="M41">
            <v>134964</v>
          </cell>
        </row>
        <row r="42">
          <cell r="H42">
            <v>0</v>
          </cell>
          <cell r="I42">
            <v>0</v>
          </cell>
          <cell r="J42">
            <v>0</v>
          </cell>
          <cell r="K42">
            <v>0</v>
          </cell>
          <cell r="L42">
            <v>0</v>
          </cell>
          <cell r="M42">
            <v>0</v>
          </cell>
        </row>
        <row r="43">
          <cell r="H43">
            <v>16945</v>
          </cell>
          <cell r="I43">
            <v>289077</v>
          </cell>
          <cell r="J43">
            <v>64200</v>
          </cell>
          <cell r="K43">
            <v>22716</v>
          </cell>
          <cell r="L43">
            <v>214326</v>
          </cell>
          <cell r="M43">
            <v>37902</v>
          </cell>
        </row>
      </sheetData>
      <sheetData sheetId="12">
        <row r="8">
          <cell r="G8" t="str">
            <v>Kosovo</v>
          </cell>
          <cell r="H8">
            <v>0</v>
          </cell>
          <cell r="I8">
            <v>7696</v>
          </cell>
          <cell r="J8">
            <v>0</v>
          </cell>
          <cell r="K8">
            <v>0</v>
          </cell>
          <cell r="L8">
            <v>5457</v>
          </cell>
          <cell r="M8">
            <v>0</v>
          </cell>
        </row>
        <row r="9">
          <cell r="G9" t="str">
            <v>Montenegro</v>
          </cell>
          <cell r="H9">
            <v>982446</v>
          </cell>
          <cell r="I9">
            <v>34670</v>
          </cell>
          <cell r="J9">
            <v>28721</v>
          </cell>
          <cell r="K9">
            <v>790882</v>
          </cell>
          <cell r="L9">
            <v>16149</v>
          </cell>
          <cell r="M9">
            <v>9984</v>
          </cell>
        </row>
        <row r="10">
          <cell r="G10" t="str">
            <v>Albania</v>
          </cell>
          <cell r="H10">
            <v>0</v>
          </cell>
          <cell r="I10">
            <v>158124</v>
          </cell>
          <cell r="J10">
            <v>5162</v>
          </cell>
          <cell r="K10">
            <v>0</v>
          </cell>
          <cell r="L10">
            <v>104223</v>
          </cell>
          <cell r="M10">
            <v>4302</v>
          </cell>
        </row>
        <row r="11">
          <cell r="G11" t="str">
            <v>Serbia</v>
          </cell>
          <cell r="H11">
            <v>2513234</v>
          </cell>
          <cell r="I11">
            <v>385424</v>
          </cell>
          <cell r="J11">
            <v>3473</v>
          </cell>
          <cell r="K11">
            <v>1653760</v>
          </cell>
          <cell r="L11">
            <v>269334</v>
          </cell>
          <cell r="M11">
            <v>2242</v>
          </cell>
        </row>
        <row r="12">
          <cell r="G12" t="str">
            <v>North Macedonia</v>
          </cell>
          <cell r="H12">
            <v>337294</v>
          </cell>
          <cell r="I12">
            <v>344347</v>
          </cell>
          <cell r="J12">
            <v>127684</v>
          </cell>
          <cell r="K12">
            <v>243144</v>
          </cell>
          <cell r="L12">
            <v>250886</v>
          </cell>
          <cell r="M12">
            <v>102208</v>
          </cell>
        </row>
        <row r="13">
          <cell r="G13" t="str">
            <v>Bosnia</v>
          </cell>
          <cell r="H13">
            <v>922501</v>
          </cell>
          <cell r="I13">
            <v>919946</v>
          </cell>
          <cell r="J13">
            <v>118727</v>
          </cell>
          <cell r="K13">
            <v>755969</v>
          </cell>
          <cell r="L13">
            <v>544838</v>
          </cell>
          <cell r="M13">
            <v>62600</v>
          </cell>
        </row>
        <row r="18">
          <cell r="G18" t="str">
            <v>Kosovo</v>
          </cell>
          <cell r="H18">
            <v>0</v>
          </cell>
          <cell r="I18">
            <v>77</v>
          </cell>
          <cell r="J18">
            <v>0</v>
          </cell>
          <cell r="K18">
            <v>0</v>
          </cell>
          <cell r="L18">
            <v>55</v>
          </cell>
          <cell r="M18">
            <v>0</v>
          </cell>
        </row>
        <row r="19">
          <cell r="G19" t="str">
            <v>Montenegro</v>
          </cell>
          <cell r="H19">
            <v>5159.9515173529962</v>
          </cell>
          <cell r="I19">
            <v>629.36836595956288</v>
          </cell>
          <cell r="J19">
            <v>574.41999999999996</v>
          </cell>
          <cell r="K19">
            <v>4080.3894667320001</v>
          </cell>
          <cell r="L19">
            <v>175.54</v>
          </cell>
          <cell r="M19">
            <v>29.952000000000002</v>
          </cell>
        </row>
        <row r="20">
          <cell r="G20" t="str">
            <v>Albania</v>
          </cell>
          <cell r="H20">
            <v>0</v>
          </cell>
          <cell r="I20">
            <v>785.66</v>
          </cell>
          <cell r="J20">
            <v>23.92</v>
          </cell>
          <cell r="K20">
            <v>0</v>
          </cell>
          <cell r="L20">
            <v>520.16</v>
          </cell>
          <cell r="M20">
            <v>19.5</v>
          </cell>
        </row>
        <row r="21">
          <cell r="G21" t="str">
            <v>Serbia</v>
          </cell>
          <cell r="H21">
            <v>11181</v>
          </cell>
          <cell r="I21">
            <v>3994</v>
          </cell>
          <cell r="J21">
            <v>6</v>
          </cell>
          <cell r="K21">
            <v>7579</v>
          </cell>
          <cell r="L21">
            <v>2983</v>
          </cell>
          <cell r="M21">
            <v>6</v>
          </cell>
        </row>
        <row r="22">
          <cell r="G22" t="str">
            <v>North Macedonia</v>
          </cell>
          <cell r="H22">
            <v>5495.8424934923642</v>
          </cell>
          <cell r="I22">
            <v>9740.4075085279874</v>
          </cell>
          <cell r="J22">
            <v>2780.1561884568227</v>
          </cell>
          <cell r="K22">
            <v>3734.3247829478996</v>
          </cell>
          <cell r="L22">
            <v>5540.6077825645843</v>
          </cell>
          <cell r="M22">
            <v>1961.6807839485562</v>
          </cell>
        </row>
        <row r="23">
          <cell r="G23" t="str">
            <v>Bosnia</v>
          </cell>
          <cell r="H23">
            <v>9587</v>
          </cell>
          <cell r="I23">
            <v>58</v>
          </cell>
          <cell r="J23">
            <v>0</v>
          </cell>
          <cell r="K23">
            <v>4033</v>
          </cell>
          <cell r="L23">
            <v>59</v>
          </cell>
          <cell r="M23">
            <v>0</v>
          </cell>
        </row>
        <row r="28">
          <cell r="H28">
            <v>196891</v>
          </cell>
          <cell r="I28">
            <v>281845</v>
          </cell>
          <cell r="J28">
            <v>118064</v>
          </cell>
          <cell r="K28">
            <v>139470</v>
          </cell>
          <cell r="L28">
            <v>212579</v>
          </cell>
          <cell r="M28">
            <v>85997</v>
          </cell>
        </row>
        <row r="29">
          <cell r="H29">
            <v>230155</v>
          </cell>
          <cell r="I29">
            <v>291410.71575912996</v>
          </cell>
          <cell r="J29">
            <v>163411</v>
          </cell>
          <cell r="K29">
            <v>172150</v>
          </cell>
          <cell r="L29">
            <v>108017</v>
          </cell>
          <cell r="M29">
            <v>75715</v>
          </cell>
        </row>
        <row r="30">
          <cell r="H30">
            <v>225172</v>
          </cell>
          <cell r="I30">
            <v>353095</v>
          </cell>
          <cell r="J30">
            <v>195085</v>
          </cell>
          <cell r="K30">
            <v>138602</v>
          </cell>
          <cell r="L30">
            <v>220367</v>
          </cell>
          <cell r="M30">
            <v>180047</v>
          </cell>
        </row>
        <row r="31">
          <cell r="H31">
            <v>626334</v>
          </cell>
          <cell r="I31">
            <v>1545768</v>
          </cell>
          <cell r="J31">
            <v>578556</v>
          </cell>
          <cell r="K31">
            <v>424153</v>
          </cell>
          <cell r="L31">
            <v>1014686</v>
          </cell>
          <cell r="M31">
            <v>395022</v>
          </cell>
        </row>
        <row r="32">
          <cell r="H32">
            <v>0</v>
          </cell>
          <cell r="I32">
            <v>0</v>
          </cell>
          <cell r="J32">
            <v>0</v>
          </cell>
          <cell r="K32">
            <v>0</v>
          </cell>
          <cell r="L32">
            <v>0</v>
          </cell>
          <cell r="M32">
            <v>0</v>
          </cell>
        </row>
        <row r="33">
          <cell r="H33">
            <v>314104</v>
          </cell>
          <cell r="I33">
            <v>1122045</v>
          </cell>
          <cell r="J33">
            <v>197841</v>
          </cell>
          <cell r="K33">
            <v>424215</v>
          </cell>
          <cell r="L33">
            <v>760490</v>
          </cell>
          <cell r="M33">
            <v>95787</v>
          </cell>
        </row>
        <row r="38">
          <cell r="H38">
            <v>2181.1878879907999</v>
          </cell>
          <cell r="I38">
            <v>7954.1328938481956</v>
          </cell>
          <cell r="J38">
            <v>3340.5875201980571</v>
          </cell>
          <cell r="K38">
            <v>1424.5611132730999</v>
          </cell>
          <cell r="L38">
            <v>4161.9631700692089</v>
          </cell>
          <cell r="M38">
            <v>3681.7110750275333</v>
          </cell>
        </row>
        <row r="39">
          <cell r="H39">
            <v>4022.5616438517</v>
          </cell>
          <cell r="I39">
            <v>4770.6845399940139</v>
          </cell>
          <cell r="J39">
            <v>2082.4662955652275</v>
          </cell>
          <cell r="K39">
            <v>2348.5804523841998</v>
          </cell>
          <cell r="L39">
            <v>1436.301791159</v>
          </cell>
          <cell r="M39">
            <v>686.42816166100101</v>
          </cell>
        </row>
        <row r="40">
          <cell r="H40">
            <v>2524.0646101799998</v>
          </cell>
          <cell r="I40">
            <v>8195.2493271762341</v>
          </cell>
          <cell r="J40">
            <v>2214.0049656247011</v>
          </cell>
          <cell r="K40">
            <v>1774.53689343</v>
          </cell>
          <cell r="L40">
            <v>5265.5644423411977</v>
          </cell>
          <cell r="M40">
            <v>2620.5110488752989</v>
          </cell>
        </row>
        <row r="41">
          <cell r="H41">
            <v>9737</v>
          </cell>
          <cell r="I41">
            <v>25778</v>
          </cell>
          <cell r="J41">
            <v>12118</v>
          </cell>
          <cell r="K41">
            <v>6489</v>
          </cell>
          <cell r="L41">
            <v>14253</v>
          </cell>
          <cell r="M41">
            <v>7099</v>
          </cell>
        </row>
        <row r="42">
          <cell r="H42">
            <v>0</v>
          </cell>
          <cell r="I42">
            <v>0</v>
          </cell>
          <cell r="J42">
            <v>0</v>
          </cell>
          <cell r="K42">
            <v>0</v>
          </cell>
          <cell r="L42">
            <v>0</v>
          </cell>
          <cell r="M42">
            <v>0</v>
          </cell>
        </row>
        <row r="43">
          <cell r="H43">
            <v>6204</v>
          </cell>
          <cell r="I43">
            <v>37568</v>
          </cell>
          <cell r="J43">
            <v>6023</v>
          </cell>
          <cell r="K43">
            <v>8376</v>
          </cell>
          <cell r="L43">
            <v>21269</v>
          </cell>
          <cell r="M43">
            <v>2369</v>
          </cell>
        </row>
      </sheetData>
      <sheetData sheetId="13">
        <row r="8">
          <cell r="G8" t="str">
            <v>Kosovo</v>
          </cell>
          <cell r="H8">
            <v>0</v>
          </cell>
          <cell r="I8">
            <v>26</v>
          </cell>
          <cell r="J8">
            <v>0</v>
          </cell>
          <cell r="K8">
            <v>0</v>
          </cell>
          <cell r="L8">
            <v>29</v>
          </cell>
          <cell r="M8">
            <v>0</v>
          </cell>
        </row>
        <row r="9">
          <cell r="G9" t="str">
            <v>Montenegro</v>
          </cell>
          <cell r="H9">
            <v>172070.18319308668</v>
          </cell>
          <cell r="I9">
            <v>825.53064184263394</v>
          </cell>
          <cell r="J9">
            <v>860.5888671875</v>
          </cell>
          <cell r="K9">
            <v>173478.45404929205</v>
          </cell>
          <cell r="L9">
            <v>301.75325338263087</v>
          </cell>
          <cell r="M9">
            <v>218.76311196595509</v>
          </cell>
        </row>
        <row r="10">
          <cell r="G10" t="str">
            <v>Albania</v>
          </cell>
          <cell r="H10">
            <v>0</v>
          </cell>
          <cell r="I10">
            <v>23643.143169999999</v>
          </cell>
          <cell r="J10">
            <v>1344.3326999999999</v>
          </cell>
          <cell r="K10">
            <v>0</v>
          </cell>
          <cell r="L10">
            <v>17370.637899999998</v>
          </cell>
          <cell r="M10">
            <v>909.75330000000019</v>
          </cell>
        </row>
        <row r="11">
          <cell r="G11" t="str">
            <v>Serbia</v>
          </cell>
          <cell r="H11">
            <v>226569</v>
          </cell>
          <cell r="I11">
            <v>16417</v>
          </cell>
          <cell r="J11">
            <v>17</v>
          </cell>
          <cell r="K11">
            <v>251837.47</v>
          </cell>
          <cell r="L11">
            <v>14233.1</v>
          </cell>
          <cell r="M11">
            <v>14.29</v>
          </cell>
        </row>
        <row r="12">
          <cell r="G12" t="str">
            <v>North Macedonia</v>
          </cell>
          <cell r="H12">
            <v>8175.1916784716805</v>
          </cell>
          <cell r="I12">
            <v>11345.431742042969</v>
          </cell>
          <cell r="J12">
            <v>15673.588510217774</v>
          </cell>
          <cell r="K12">
            <v>7005.0359609667976</v>
          </cell>
          <cell r="L12">
            <v>8011.0082474238279</v>
          </cell>
          <cell r="M12">
            <v>10187.139131870117</v>
          </cell>
        </row>
        <row r="13">
          <cell r="G13" t="str">
            <v>Bosnia</v>
          </cell>
          <cell r="H13">
            <v>35134</v>
          </cell>
          <cell r="I13">
            <v>14192</v>
          </cell>
          <cell r="J13">
            <v>14718</v>
          </cell>
          <cell r="K13">
            <v>41980</v>
          </cell>
          <cell r="L13">
            <v>12340</v>
          </cell>
          <cell r="M13">
            <v>5872</v>
          </cell>
        </row>
        <row r="18">
          <cell r="G18" t="str">
            <v>Kosovo</v>
          </cell>
          <cell r="H18">
            <v>0</v>
          </cell>
          <cell r="I18">
            <v>271</v>
          </cell>
          <cell r="J18">
            <v>0</v>
          </cell>
          <cell r="K18">
            <v>0</v>
          </cell>
          <cell r="L18">
            <v>301</v>
          </cell>
          <cell r="M18">
            <v>0</v>
          </cell>
        </row>
        <row r="19">
          <cell r="G19" t="str">
            <v>Montenegro</v>
          </cell>
          <cell r="H19">
            <v>120734.61399990281</v>
          </cell>
          <cell r="I19">
            <v>11702.479984931273</v>
          </cell>
          <cell r="J19">
            <v>8812.43</v>
          </cell>
          <cell r="K19">
            <v>110818.2668493166</v>
          </cell>
          <cell r="L19">
            <v>1487.341657319068</v>
          </cell>
          <cell r="M19">
            <v>224.01342665313771</v>
          </cell>
        </row>
        <row r="20">
          <cell r="G20" t="str">
            <v>Albania</v>
          </cell>
          <cell r="H20">
            <v>0</v>
          </cell>
          <cell r="I20">
            <v>23639.569988499996</v>
          </cell>
          <cell r="J20">
            <v>1545.0000000000002</v>
          </cell>
          <cell r="K20">
            <v>0</v>
          </cell>
          <cell r="L20">
            <v>17370.634091</v>
          </cell>
          <cell r="M20">
            <v>1056.4099999999999</v>
          </cell>
        </row>
        <row r="21">
          <cell r="G21" t="str">
            <v>Serbia</v>
          </cell>
          <cell r="H21">
            <v>3734</v>
          </cell>
          <cell r="I21">
            <v>85846</v>
          </cell>
          <cell r="J21">
            <v>4119</v>
          </cell>
          <cell r="K21">
            <v>166766</v>
          </cell>
          <cell r="L21">
            <v>80315</v>
          </cell>
          <cell r="M21">
            <v>4</v>
          </cell>
        </row>
        <row r="22">
          <cell r="G22" t="str">
            <v>North Macedonia</v>
          </cell>
          <cell r="H22">
            <v>31321.113554783991</v>
          </cell>
          <cell r="I22">
            <v>199223.88229931789</v>
          </cell>
          <cell r="J22">
            <v>60860.930383195373</v>
          </cell>
          <cell r="K22">
            <v>41506.908019627379</v>
          </cell>
          <cell r="L22">
            <v>47491.118294533793</v>
          </cell>
          <cell r="M22">
            <v>42139.425895772038</v>
          </cell>
        </row>
        <row r="23">
          <cell r="G23" t="str">
            <v>Bosnia</v>
          </cell>
          <cell r="H23">
            <v>103358</v>
          </cell>
          <cell r="I23">
            <v>6399</v>
          </cell>
          <cell r="J23">
            <v>0</v>
          </cell>
          <cell r="K23">
            <v>100495</v>
          </cell>
          <cell r="L23">
            <v>7281</v>
          </cell>
          <cell r="M23">
            <v>0</v>
          </cell>
        </row>
        <row r="28">
          <cell r="H28">
            <v>4779.90625</v>
          </cell>
          <cell r="I28">
            <v>6354.3330078125</v>
          </cell>
          <cell r="J28">
            <v>5663.4990234375</v>
          </cell>
          <cell r="K28">
            <v>5529.8935546875</v>
          </cell>
          <cell r="L28">
            <v>5073.15625</v>
          </cell>
          <cell r="M28">
            <v>3804.7421875</v>
          </cell>
        </row>
        <row r="29">
          <cell r="H29">
            <v>5583.4682084396482</v>
          </cell>
          <cell r="I29">
            <v>11811.16511978209</v>
          </cell>
          <cell r="J29">
            <v>28580.78899544384</v>
          </cell>
          <cell r="K29">
            <v>5629.6903111170941</v>
          </cell>
          <cell r="L29">
            <v>4395.7252782061687</v>
          </cell>
          <cell r="M29">
            <v>16129.103825429454</v>
          </cell>
        </row>
        <row r="30">
          <cell r="H30">
            <v>10922.518919346609</v>
          </cell>
          <cell r="I30">
            <v>6219.6141490941518</v>
          </cell>
          <cell r="J30">
            <v>14765.354994221774</v>
          </cell>
          <cell r="K30">
            <v>6956.9481641866778</v>
          </cell>
          <cell r="L30">
            <v>4273.904926488708</v>
          </cell>
          <cell r="M30">
            <v>8668.1709506298721</v>
          </cell>
        </row>
        <row r="31">
          <cell r="H31">
            <v>7475</v>
          </cell>
          <cell r="I31">
            <v>58321</v>
          </cell>
          <cell r="J31">
            <v>69669</v>
          </cell>
          <cell r="K31">
            <v>7550.2</v>
          </cell>
          <cell r="L31">
            <v>39118.769999999997</v>
          </cell>
          <cell r="M31">
            <v>46948.58</v>
          </cell>
        </row>
        <row r="32">
          <cell r="H32">
            <v>0</v>
          </cell>
          <cell r="I32">
            <v>0</v>
          </cell>
          <cell r="J32">
            <v>0</v>
          </cell>
          <cell r="K32">
            <v>0</v>
          </cell>
          <cell r="L32">
            <v>0</v>
          </cell>
          <cell r="M32">
            <v>0</v>
          </cell>
        </row>
        <row r="33">
          <cell r="H33">
            <v>2816</v>
          </cell>
          <cell r="I33">
            <v>13059</v>
          </cell>
          <cell r="J33">
            <v>8879</v>
          </cell>
          <cell r="K33">
            <v>5115</v>
          </cell>
          <cell r="L33">
            <v>9270</v>
          </cell>
          <cell r="M33">
            <v>5591</v>
          </cell>
        </row>
        <row r="38">
          <cell r="H38">
            <v>32143.341868787498</v>
          </cell>
          <cell r="I38">
            <v>172356</v>
          </cell>
          <cell r="J38">
            <v>155533.3625427557</v>
          </cell>
          <cell r="K38">
            <v>29091.322432313485</v>
          </cell>
          <cell r="L38">
            <v>112449.53089935967</v>
          </cell>
          <cell r="M38">
            <v>134436.86891682982</v>
          </cell>
        </row>
        <row r="39">
          <cell r="H39">
            <v>21556.809414676602</v>
          </cell>
          <cell r="I39">
            <v>76669.766341771407</v>
          </cell>
          <cell r="J39">
            <v>117863.78586900447</v>
          </cell>
          <cell r="K39">
            <v>16740.976842718399</v>
          </cell>
          <cell r="L39">
            <v>42564.746118505485</v>
          </cell>
          <cell r="M39">
            <v>53004.3226</v>
          </cell>
        </row>
        <row r="40">
          <cell r="H40">
            <v>40677.131981213715</v>
          </cell>
          <cell r="I40">
            <v>78660.418417658046</v>
          </cell>
          <cell r="J40">
            <v>146376.75160855078</v>
          </cell>
          <cell r="K40">
            <v>38996.42544777743</v>
          </cell>
          <cell r="L40">
            <v>82020.949334185381</v>
          </cell>
          <cell r="M40">
            <v>112019.20584120951</v>
          </cell>
        </row>
        <row r="41">
          <cell r="H41">
            <v>-4366004</v>
          </cell>
          <cell r="I41">
            <v>260013</v>
          </cell>
          <cell r="J41">
            <v>535275</v>
          </cell>
          <cell r="K41">
            <v>35104</v>
          </cell>
          <cell r="L41">
            <v>325805</v>
          </cell>
          <cell r="M41">
            <v>316837</v>
          </cell>
        </row>
        <row r="42">
          <cell r="H42">
            <v>0</v>
          </cell>
          <cell r="I42">
            <v>0</v>
          </cell>
          <cell r="J42">
            <v>0</v>
          </cell>
          <cell r="K42">
            <v>0</v>
          </cell>
          <cell r="L42">
            <v>0</v>
          </cell>
          <cell r="M42">
            <v>0</v>
          </cell>
        </row>
        <row r="43">
          <cell r="H43">
            <v>16574</v>
          </cell>
          <cell r="I43">
            <v>183570</v>
          </cell>
          <cell r="J43">
            <v>232947</v>
          </cell>
          <cell r="K43">
            <v>28037</v>
          </cell>
          <cell r="L43">
            <v>73690</v>
          </cell>
          <cell r="M43">
            <v>94728</v>
          </cell>
        </row>
      </sheetData>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Operator 1"/>
      <sheetName val="Operator 2"/>
      <sheetName val="Operator 3"/>
      <sheetName val="Operator 4"/>
      <sheetName val="Operator 5"/>
      <sheetName val="Operator 6"/>
      <sheetName val="Operator 7"/>
      <sheetName val="Operator 8"/>
      <sheetName val="Definitions"/>
      <sheetName val="Operator"/>
    </sheetNames>
    <sheetDataSet>
      <sheetData sheetId="0">
        <row r="7">
          <cell r="P7">
            <v>4.7356361670610552</v>
          </cell>
          <cell r="R7">
            <v>4.5104319824282699</v>
          </cell>
        </row>
      </sheetData>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tables"/>
      <sheetName val="List of NRAs"/>
      <sheetName val="Checks"/>
      <sheetName val="Retail volumes - voice"/>
      <sheetName val="Retail revenues - voice"/>
      <sheetName val="Retail volumes - SMS"/>
      <sheetName val="Retail revenues - SMS"/>
      <sheetName val="Retail volumes - data"/>
      <sheetName val="Retail revenues - data"/>
      <sheetName val="Retail revenues - packages"/>
      <sheetName val="Wholesale voice"/>
      <sheetName val="Wholesale SMS"/>
      <sheetName val="Wholesale data"/>
      <sheetName val="Wholesale prices"/>
      <sheetName val="Wholesale shares"/>
      <sheetName val="Subscribers"/>
    </sheetNames>
    <sheetDataSet>
      <sheetData sheetId="0"/>
      <sheetData sheetId="1">
        <row r="3">
          <cell r="A3" t="str">
            <v>Kosovo*</v>
          </cell>
        </row>
        <row r="4">
          <cell r="A4" t="str">
            <v>Montenegro</v>
          </cell>
        </row>
        <row r="5">
          <cell r="A5" t="str">
            <v>Albania</v>
          </cell>
        </row>
        <row r="6">
          <cell r="A6" t="str">
            <v>Serbia</v>
          </cell>
        </row>
        <row r="7">
          <cell r="A7" t="str">
            <v>Macedonia</v>
          </cell>
        </row>
      </sheetData>
      <sheetData sheetId="2"/>
      <sheetData sheetId="3">
        <row r="8">
          <cell r="A8" t="str">
            <v>Kosovo*</v>
          </cell>
          <cell r="B8">
            <v>233262560</v>
          </cell>
          <cell r="C8">
            <v>185386037</v>
          </cell>
          <cell r="I8">
            <v>112549.78</v>
          </cell>
          <cell r="J8">
            <v>41953.72</v>
          </cell>
          <cell r="K8">
            <v>9505.59</v>
          </cell>
          <cell r="M8">
            <v>93065.086666666699</v>
          </cell>
          <cell r="N8">
            <v>35088.006666666697</v>
          </cell>
          <cell r="O8">
            <v>9615.7200000000012</v>
          </cell>
        </row>
        <row r="9">
          <cell r="A9" t="str">
            <v>Montenegro</v>
          </cell>
          <cell r="B9">
            <v>422001461.36800003</v>
          </cell>
          <cell r="C9">
            <v>387450475.43400002</v>
          </cell>
          <cell r="I9">
            <v>22899409.048333332</v>
          </cell>
          <cell r="J9">
            <v>202188.05833333329</v>
          </cell>
          <cell r="K9">
            <v>35865.781333333332</v>
          </cell>
          <cell r="M9">
            <v>19773470.791000001</v>
          </cell>
          <cell r="N9">
            <v>172850.8973333333</v>
          </cell>
          <cell r="O9">
            <v>34019.773000000001</v>
          </cell>
        </row>
        <row r="10">
          <cell r="A10" t="str">
            <v>Albania</v>
          </cell>
          <cell r="B10">
            <v>1591766736.23</v>
          </cell>
          <cell r="C10">
            <v>1471106437.0746956</v>
          </cell>
          <cell r="I10">
            <v>385835.24</v>
          </cell>
          <cell r="J10">
            <v>2957741.9199999995</v>
          </cell>
          <cell r="M10">
            <v>371045.92666666664</v>
          </cell>
          <cell r="N10">
            <v>2547386</v>
          </cell>
        </row>
        <row r="11">
          <cell r="A11" t="str">
            <v>Serbia</v>
          </cell>
          <cell r="B11">
            <v>0</v>
          </cell>
          <cell r="C11">
            <v>4233650434</v>
          </cell>
          <cell r="I11">
            <v>0</v>
          </cell>
          <cell r="J11">
            <v>0</v>
          </cell>
          <cell r="K11">
            <v>0</v>
          </cell>
          <cell r="M11">
            <v>1309383</v>
          </cell>
          <cell r="N11">
            <v>909397</v>
          </cell>
          <cell r="O11">
            <v>92784</v>
          </cell>
        </row>
        <row r="12">
          <cell r="A12" t="str">
            <v>Macedonia</v>
          </cell>
          <cell r="B12">
            <v>0</v>
          </cell>
          <cell r="C12">
            <v>1758704007.72</v>
          </cell>
          <cell r="I12">
            <v>0</v>
          </cell>
          <cell r="J12">
            <v>0</v>
          </cell>
          <cell r="K12">
            <v>0</v>
          </cell>
          <cell r="M12">
            <v>164823.89066666667</v>
          </cell>
          <cell r="N12">
            <v>236210.109</v>
          </cell>
          <cell r="O12">
            <v>34674.741999999998</v>
          </cell>
        </row>
        <row r="13">
          <cell r="A13">
            <v>0</v>
          </cell>
          <cell r="B13">
            <v>0</v>
          </cell>
          <cell r="C13">
            <v>0</v>
          </cell>
          <cell r="I13">
            <v>0</v>
          </cell>
          <cell r="J13">
            <v>0</v>
          </cell>
          <cell r="K13">
            <v>0</v>
          </cell>
          <cell r="M13">
            <v>0</v>
          </cell>
          <cell r="N13">
            <v>0</v>
          </cell>
          <cell r="O13">
            <v>0</v>
          </cell>
        </row>
        <row r="18">
          <cell r="A18" t="str">
            <v>Kosovo*</v>
          </cell>
          <cell r="I18">
            <v>194465.03333333301</v>
          </cell>
          <cell r="J18">
            <v>73648.899999999994</v>
          </cell>
          <cell r="K18">
            <v>17825.189999999999</v>
          </cell>
          <cell r="M18">
            <v>174155.66333333333</v>
          </cell>
          <cell r="N18">
            <v>66972.97</v>
          </cell>
          <cell r="O18">
            <v>18077.579999999998</v>
          </cell>
        </row>
        <row r="19">
          <cell r="A19" t="str">
            <v>Montenegro</v>
          </cell>
          <cell r="I19">
            <v>9924407.5876666699</v>
          </cell>
          <cell r="J19">
            <v>304258.61100000003</v>
          </cell>
          <cell r="K19">
            <v>30258.669666666701</v>
          </cell>
          <cell r="M19">
            <v>8821163.0436666664</v>
          </cell>
          <cell r="N19">
            <v>253766.13333333301</v>
          </cell>
          <cell r="O19">
            <v>28164.266333333326</v>
          </cell>
        </row>
        <row r="20">
          <cell r="A20" t="str">
            <v>Albania</v>
          </cell>
          <cell r="I20">
            <v>385242.37333333335</v>
          </cell>
          <cell r="J20">
            <v>2184655.4200000004</v>
          </cell>
          <cell r="M20">
            <v>368729.06333333324</v>
          </cell>
          <cell r="N20">
            <v>1900099</v>
          </cell>
        </row>
        <row r="21">
          <cell r="A21" t="str">
            <v>Serbia</v>
          </cell>
          <cell r="I21">
            <v>0</v>
          </cell>
          <cell r="J21">
            <v>0</v>
          </cell>
          <cell r="K21">
            <v>0</v>
          </cell>
          <cell r="M21">
            <v>2727279</v>
          </cell>
          <cell r="N21">
            <v>1388698</v>
          </cell>
          <cell r="O21">
            <v>138546</v>
          </cell>
        </row>
        <row r="22">
          <cell r="A22" t="str">
            <v>Macedonia</v>
          </cell>
          <cell r="I22">
            <v>0</v>
          </cell>
          <cell r="J22">
            <v>0</v>
          </cell>
          <cell r="K22">
            <v>0</v>
          </cell>
          <cell r="M22">
            <v>286619.14766666666</v>
          </cell>
          <cell r="N22">
            <v>424893.20999999996</v>
          </cell>
          <cell r="O22">
            <v>86689.205333333346</v>
          </cell>
        </row>
        <row r="23">
          <cell r="A23">
            <v>0</v>
          </cell>
          <cell r="I23">
            <v>0</v>
          </cell>
          <cell r="J23">
            <v>0</v>
          </cell>
          <cell r="K23">
            <v>0</v>
          </cell>
          <cell r="M23">
            <v>0</v>
          </cell>
          <cell r="N23">
            <v>0</v>
          </cell>
          <cell r="O23">
            <v>0</v>
          </cell>
        </row>
      </sheetData>
      <sheetData sheetId="4">
        <row r="8">
          <cell r="A8" t="str">
            <v>Kosovo*</v>
          </cell>
          <cell r="B8">
            <v>7653038</v>
          </cell>
          <cell r="C8">
            <v>6580600</v>
          </cell>
          <cell r="G8" t="str">
            <v>Kosovo*</v>
          </cell>
          <cell r="I8">
            <v>174503.1876</v>
          </cell>
          <cell r="J8">
            <v>90470.30309999999</v>
          </cell>
          <cell r="K8">
            <v>33168.148800000003</v>
          </cell>
          <cell r="M8">
            <v>144061.27289999998</v>
          </cell>
          <cell r="N8">
            <v>84032.411800000031</v>
          </cell>
          <cell r="O8">
            <v>26047.7883</v>
          </cell>
        </row>
        <row r="9">
          <cell r="A9" t="str">
            <v>Montenegro</v>
          </cell>
          <cell r="B9">
            <v>13573312.55407</v>
          </cell>
          <cell r="C9">
            <v>12184123.067240002</v>
          </cell>
          <cell r="G9" t="str">
            <v>Montenegro</v>
          </cell>
          <cell r="I9">
            <v>296338.81090955931</v>
          </cell>
          <cell r="J9">
            <v>154106.2447288814</v>
          </cell>
          <cell r="K9">
            <v>30696.731806321997</v>
          </cell>
          <cell r="M9">
            <v>218984.4621810847</v>
          </cell>
          <cell r="N9">
            <v>127466.26388271189</v>
          </cell>
          <cell r="O9">
            <v>32021.477126627098</v>
          </cell>
        </row>
        <row r="10">
          <cell r="A10" t="str">
            <v>Albania</v>
          </cell>
          <cell r="B10">
            <v>4164561.1021090914</v>
          </cell>
          <cell r="C10">
            <v>3836066.6013514022</v>
          </cell>
          <cell r="G10" t="str">
            <v>Albania</v>
          </cell>
        </row>
        <row r="11">
          <cell r="A11" t="str">
            <v>Serbia</v>
          </cell>
          <cell r="B11">
            <v>0</v>
          </cell>
          <cell r="C11">
            <v>21187501.154401273</v>
          </cell>
          <cell r="G11" t="str">
            <v>Serbia</v>
          </cell>
          <cell r="I11">
            <v>0</v>
          </cell>
          <cell r="J11">
            <v>0</v>
          </cell>
          <cell r="K11">
            <v>0</v>
          </cell>
          <cell r="M11">
            <v>208883</v>
          </cell>
          <cell r="N11">
            <v>881700</v>
          </cell>
          <cell r="O11">
            <v>154855</v>
          </cell>
        </row>
        <row r="12">
          <cell r="A12" t="str">
            <v>Macedonia</v>
          </cell>
          <cell r="B12">
            <v>0</v>
          </cell>
          <cell r="C12">
            <v>20188313.210481703</v>
          </cell>
          <cell r="G12" t="str">
            <v>Macedonia</v>
          </cell>
          <cell r="I12">
            <v>0</v>
          </cell>
          <cell r="J12">
            <v>0</v>
          </cell>
          <cell r="K12">
            <v>0</v>
          </cell>
          <cell r="M12">
            <v>91238.558540153608</v>
          </cell>
          <cell r="N12">
            <v>325300.69498175627</v>
          </cell>
          <cell r="O12">
            <v>70861.165727895816</v>
          </cell>
        </row>
        <row r="13">
          <cell r="A13">
            <v>0</v>
          </cell>
          <cell r="B13">
            <v>0</v>
          </cell>
          <cell r="C13">
            <v>0</v>
          </cell>
          <cell r="G13">
            <v>0</v>
          </cell>
          <cell r="I13">
            <v>0</v>
          </cell>
          <cell r="J13">
            <v>0</v>
          </cell>
          <cell r="K13">
            <v>0</v>
          </cell>
          <cell r="M13">
            <v>0</v>
          </cell>
          <cell r="N13">
            <v>0</v>
          </cell>
          <cell r="O13">
            <v>0</v>
          </cell>
        </row>
        <row r="18">
          <cell r="G18" t="str">
            <v>Kosovo*</v>
          </cell>
          <cell r="I18">
            <v>115217.1584</v>
          </cell>
          <cell r="J18">
            <v>49629.161599999999</v>
          </cell>
          <cell r="K18">
            <v>23447.692999999999</v>
          </cell>
          <cell r="M18">
            <v>104839.64139999999</v>
          </cell>
          <cell r="N18">
            <v>44563.705600000001</v>
          </cell>
          <cell r="O18">
            <v>19487.344400000002</v>
          </cell>
        </row>
        <row r="19">
          <cell r="G19" t="str">
            <v>Montenegro</v>
          </cell>
          <cell r="I19">
            <v>89664.645663627103</v>
          </cell>
          <cell r="J19">
            <v>101985.71208091528</v>
          </cell>
          <cell r="K19">
            <v>20079.398342135588</v>
          </cell>
          <cell r="M19">
            <v>76988.3380221525</v>
          </cell>
          <cell r="N19">
            <v>81925.647694983098</v>
          </cell>
          <cell r="O19">
            <v>18939.718061118638</v>
          </cell>
        </row>
        <row r="20">
          <cell r="G20" t="str">
            <v>Albania</v>
          </cell>
        </row>
        <row r="21">
          <cell r="G21" t="str">
            <v>Serbia</v>
          </cell>
          <cell r="I21">
            <v>0</v>
          </cell>
          <cell r="J21">
            <v>0</v>
          </cell>
          <cell r="K21">
            <v>0</v>
          </cell>
          <cell r="M21">
            <v>82313</v>
          </cell>
          <cell r="N21">
            <v>326057</v>
          </cell>
          <cell r="O21">
            <v>51243</v>
          </cell>
        </row>
        <row r="22">
          <cell r="G22" t="str">
            <v>Macedonia</v>
          </cell>
          <cell r="I22">
            <v>0</v>
          </cell>
          <cell r="J22">
            <v>0</v>
          </cell>
          <cell r="K22">
            <v>0</v>
          </cell>
          <cell r="M22">
            <v>41230.056507781264</v>
          </cell>
          <cell r="N22">
            <v>165218.45554879939</v>
          </cell>
          <cell r="O22">
            <v>38030.433386913508</v>
          </cell>
        </row>
        <row r="23">
          <cell r="G23">
            <v>0</v>
          </cell>
          <cell r="I23">
            <v>0</v>
          </cell>
          <cell r="J23">
            <v>0</v>
          </cell>
          <cell r="K23">
            <v>0</v>
          </cell>
          <cell r="M23">
            <v>0</v>
          </cell>
          <cell r="N23">
            <v>0</v>
          </cell>
          <cell r="O23">
            <v>0</v>
          </cell>
        </row>
      </sheetData>
      <sheetData sheetId="5">
        <row r="8">
          <cell r="A8" t="str">
            <v>Kosovo*</v>
          </cell>
          <cell r="B8">
            <v>60715345</v>
          </cell>
          <cell r="C8">
            <v>54319725</v>
          </cell>
          <cell r="I8">
            <v>325120</v>
          </cell>
          <cell r="J8">
            <v>76323.044999999998</v>
          </cell>
          <cell r="K8">
            <v>32502.7</v>
          </cell>
          <cell r="M8">
            <v>285046</v>
          </cell>
          <cell r="N8">
            <v>77783.100000000006</v>
          </cell>
          <cell r="O8">
            <v>30234.050000000003</v>
          </cell>
        </row>
        <row r="9">
          <cell r="A9" t="str">
            <v>Montenegro</v>
          </cell>
          <cell r="B9">
            <v>81626286</v>
          </cell>
          <cell r="C9">
            <v>73730669</v>
          </cell>
          <cell r="I9">
            <v>1874528</v>
          </cell>
          <cell r="J9">
            <v>292769</v>
          </cell>
          <cell r="K9">
            <v>1389409</v>
          </cell>
          <cell r="M9">
            <v>1583888</v>
          </cell>
          <cell r="N9">
            <v>225860</v>
          </cell>
          <cell r="O9">
            <v>1159976</v>
          </cell>
        </row>
        <row r="10">
          <cell r="A10" t="str">
            <v>Albania</v>
          </cell>
          <cell r="B10">
            <v>283340082</v>
          </cell>
          <cell r="C10">
            <v>242572538</v>
          </cell>
          <cell r="I10">
            <v>240205</v>
          </cell>
          <cell r="J10">
            <v>1404604</v>
          </cell>
          <cell r="M10">
            <v>255475</v>
          </cell>
          <cell r="N10">
            <v>1081333</v>
          </cell>
        </row>
        <row r="11">
          <cell r="A11" t="str">
            <v>Serbia</v>
          </cell>
          <cell r="B11">
            <v>0</v>
          </cell>
          <cell r="C11">
            <v>1528337237</v>
          </cell>
          <cell r="I11">
            <v>0</v>
          </cell>
          <cell r="J11">
            <v>0</v>
          </cell>
          <cell r="K11">
            <v>0</v>
          </cell>
          <cell r="M11">
            <v>1298092</v>
          </cell>
          <cell r="N11">
            <v>2294200</v>
          </cell>
          <cell r="O11">
            <v>322199</v>
          </cell>
        </row>
        <row r="12">
          <cell r="A12" t="str">
            <v>Macedonia</v>
          </cell>
          <cell r="B12">
            <v>0</v>
          </cell>
          <cell r="C12">
            <v>197018075</v>
          </cell>
          <cell r="I12">
            <v>0</v>
          </cell>
          <cell r="J12">
            <v>0</v>
          </cell>
          <cell r="K12">
            <v>0</v>
          </cell>
          <cell r="M12">
            <v>500829</v>
          </cell>
          <cell r="N12">
            <v>1019658</v>
          </cell>
          <cell r="O12">
            <v>192329</v>
          </cell>
        </row>
        <row r="13">
          <cell r="A13">
            <v>0</v>
          </cell>
          <cell r="B13">
            <v>0</v>
          </cell>
          <cell r="C13">
            <v>0</v>
          </cell>
          <cell r="I13">
            <v>0</v>
          </cell>
          <cell r="J13">
            <v>0</v>
          </cell>
          <cell r="K13">
            <v>0</v>
          </cell>
          <cell r="M13">
            <v>0</v>
          </cell>
          <cell r="N13">
            <v>0</v>
          </cell>
          <cell r="O13">
            <v>0</v>
          </cell>
        </row>
      </sheetData>
      <sheetData sheetId="6">
        <row r="8">
          <cell r="B8">
            <v>475736</v>
          </cell>
          <cell r="C8">
            <v>2541805</v>
          </cell>
          <cell r="G8" t="str">
            <v>Kosovo*</v>
          </cell>
          <cell r="I8">
            <v>73280.2</v>
          </cell>
          <cell r="J8">
            <v>20646.263384999998</v>
          </cell>
          <cell r="K8">
            <v>8152.2357999999949</v>
          </cell>
          <cell r="M8">
            <v>67404.36</v>
          </cell>
          <cell r="N8">
            <v>20998.437099999996</v>
          </cell>
          <cell r="O8">
            <v>7673.1785500000042</v>
          </cell>
        </row>
        <row r="9">
          <cell r="B9">
            <v>1434467.3653899999</v>
          </cell>
          <cell r="C9">
            <v>1372682.6502799999</v>
          </cell>
          <cell r="G9" t="str">
            <v>Montenegro</v>
          </cell>
          <cell r="I9">
            <v>68365.774705084696</v>
          </cell>
          <cell r="J9">
            <v>61684.006372881398</v>
          </cell>
          <cell r="K9">
            <v>57366.782488135592</v>
          </cell>
          <cell r="M9">
            <v>58466.513383050798</v>
          </cell>
          <cell r="N9">
            <v>47079.108169491497</v>
          </cell>
          <cell r="O9">
            <v>48320.738527118636</v>
          </cell>
        </row>
        <row r="10">
          <cell r="B10">
            <v>248248.48142128458</v>
          </cell>
          <cell r="C10">
            <v>211729.23668246824</v>
          </cell>
          <cell r="G10" t="str">
            <v>Albania</v>
          </cell>
        </row>
        <row r="11">
          <cell r="B11">
            <v>0</v>
          </cell>
          <cell r="C11">
            <v>4773625.6928870855</v>
          </cell>
          <cell r="G11" t="str">
            <v>Serbia</v>
          </cell>
          <cell r="I11">
            <v>0</v>
          </cell>
          <cell r="J11">
            <v>0</v>
          </cell>
          <cell r="K11">
            <v>0</v>
          </cell>
          <cell r="M11">
            <v>85624</v>
          </cell>
          <cell r="N11">
            <v>427676</v>
          </cell>
          <cell r="O11">
            <v>80106</v>
          </cell>
        </row>
        <row r="12">
          <cell r="B12">
            <v>0</v>
          </cell>
          <cell r="C12">
            <v>1640019.4296464666</v>
          </cell>
          <cell r="G12" t="str">
            <v>Macedonia</v>
          </cell>
          <cell r="I12">
            <v>0</v>
          </cell>
          <cell r="J12">
            <v>0</v>
          </cell>
          <cell r="K12">
            <v>0</v>
          </cell>
          <cell r="M12">
            <v>28431.404736634853</v>
          </cell>
          <cell r="N12">
            <v>126194.48148202282</v>
          </cell>
          <cell r="O12">
            <v>33231.803029145121</v>
          </cell>
        </row>
        <row r="13">
          <cell r="B13">
            <v>0</v>
          </cell>
          <cell r="C13">
            <v>0</v>
          </cell>
          <cell r="G13">
            <v>0</v>
          </cell>
          <cell r="I13">
            <v>0</v>
          </cell>
          <cell r="J13">
            <v>0</v>
          </cell>
          <cell r="K13">
            <v>0</v>
          </cell>
          <cell r="M13">
            <v>0</v>
          </cell>
          <cell r="N13">
            <v>0</v>
          </cell>
          <cell r="O13">
            <v>0</v>
          </cell>
        </row>
      </sheetData>
      <sheetData sheetId="7">
        <row r="8">
          <cell r="A8" t="str">
            <v>Kosovo*</v>
          </cell>
          <cell r="B8">
            <v>3204320</v>
          </cell>
          <cell r="C8">
            <v>2952809</v>
          </cell>
          <cell r="I8">
            <v>17515.916297</v>
          </cell>
          <cell r="J8">
            <v>6627.6577729999999</v>
          </cell>
          <cell r="K8">
            <v>4346.1688400000003</v>
          </cell>
          <cell r="M8">
            <v>21843.184070000003</v>
          </cell>
          <cell r="N8">
            <v>6472.6556249999994</v>
          </cell>
          <cell r="O8">
            <v>4094.640257</v>
          </cell>
        </row>
        <row r="9">
          <cell r="A9" t="str">
            <v>Montenegro</v>
          </cell>
          <cell r="B9">
            <v>5567151.1682886919</v>
          </cell>
          <cell r="C9">
            <v>6272070.501374851</v>
          </cell>
          <cell r="I9">
            <v>157394.75721195823</v>
          </cell>
          <cell r="J9">
            <v>1294.0946884175301</v>
          </cell>
          <cell r="K9">
            <v>48.649461522197697</v>
          </cell>
          <cell r="M9">
            <v>153777.24296477175</v>
          </cell>
          <cell r="N9">
            <v>1296.797949125767</v>
          </cell>
          <cell r="O9">
            <v>36.173521963882401</v>
          </cell>
        </row>
        <row r="10">
          <cell r="A10" t="str">
            <v>Albania</v>
          </cell>
          <cell r="B10">
            <v>15107239.337029118</v>
          </cell>
          <cell r="C10">
            <v>15217520.176466055</v>
          </cell>
          <cell r="I10">
            <v>4834</v>
          </cell>
          <cell r="J10">
            <v>36736</v>
          </cell>
          <cell r="M10">
            <v>5227</v>
          </cell>
          <cell r="N10">
            <v>34620</v>
          </cell>
        </row>
        <row r="11">
          <cell r="A11" t="str">
            <v>Serbia</v>
          </cell>
          <cell r="B11">
            <v>0</v>
          </cell>
          <cell r="C11">
            <v>69475325</v>
          </cell>
          <cell r="I11">
            <v>0</v>
          </cell>
          <cell r="J11">
            <v>0</v>
          </cell>
          <cell r="K11">
            <v>0</v>
          </cell>
          <cell r="M11">
            <v>3028.6993000000002</v>
          </cell>
          <cell r="N11">
            <v>4016.3838000000001</v>
          </cell>
          <cell r="O11">
            <v>337.39780000000002</v>
          </cell>
        </row>
        <row r="12">
          <cell r="A12" t="str">
            <v>Macedonia</v>
          </cell>
          <cell r="B12">
            <v>0</v>
          </cell>
          <cell r="C12">
            <v>6315065.0017200001</v>
          </cell>
          <cell r="I12">
            <v>0</v>
          </cell>
          <cell r="J12">
            <v>0</v>
          </cell>
          <cell r="K12">
            <v>0</v>
          </cell>
          <cell r="M12">
            <v>774.61174519114434</v>
          </cell>
          <cell r="N12">
            <v>2836.8024738719814</v>
          </cell>
          <cell r="O12">
            <v>479.68085199300583</v>
          </cell>
        </row>
        <row r="13">
          <cell r="A13">
            <v>0</v>
          </cell>
          <cell r="B13">
            <v>0</v>
          </cell>
          <cell r="C13">
            <v>0</v>
          </cell>
          <cell r="I13">
            <v>0</v>
          </cell>
          <cell r="J13">
            <v>0</v>
          </cell>
          <cell r="K13">
            <v>0</v>
          </cell>
          <cell r="M13">
            <v>0</v>
          </cell>
          <cell r="N13">
            <v>0</v>
          </cell>
          <cell r="O13">
            <v>0</v>
          </cell>
        </row>
      </sheetData>
      <sheetData sheetId="8">
        <row r="8">
          <cell r="B8">
            <v>1615047</v>
          </cell>
          <cell r="C8">
            <v>1393990</v>
          </cell>
          <cell r="G8" t="str">
            <v>Kosovo*</v>
          </cell>
          <cell r="I8">
            <v>95738.91</v>
          </cell>
          <cell r="J8">
            <v>46272.56</v>
          </cell>
          <cell r="K8">
            <v>25831.98</v>
          </cell>
          <cell r="M8">
            <v>95203.38</v>
          </cell>
          <cell r="N8">
            <v>45312.23</v>
          </cell>
          <cell r="O8">
            <v>20965.245999999999</v>
          </cell>
        </row>
        <row r="9">
          <cell r="B9">
            <v>5799290.7556400001</v>
          </cell>
          <cell r="C9">
            <v>5759147.9707800001</v>
          </cell>
          <cell r="G9" t="str">
            <v>Montenegro</v>
          </cell>
          <cell r="I9">
            <v>112903.3531745763</v>
          </cell>
          <cell r="J9">
            <v>153928.86480847461</v>
          </cell>
          <cell r="K9">
            <v>72033.131461016892</v>
          </cell>
          <cell r="M9">
            <v>120354.9002559322</v>
          </cell>
          <cell r="N9">
            <v>128878.0931762712</v>
          </cell>
          <cell r="O9">
            <v>62136.430169491498</v>
          </cell>
        </row>
        <row r="10">
          <cell r="B10">
            <v>5536617.4089530455</v>
          </cell>
          <cell r="C10">
            <v>5125499.2758525619</v>
          </cell>
          <cell r="G10" t="str">
            <v>Albania</v>
          </cell>
        </row>
        <row r="11">
          <cell r="B11">
            <v>0</v>
          </cell>
          <cell r="C11">
            <v>10716041.954814628</v>
          </cell>
          <cell r="G11" t="str">
            <v>Serbia</v>
          </cell>
          <cell r="I11">
            <v>0</v>
          </cell>
          <cell r="J11">
            <v>0</v>
          </cell>
          <cell r="K11">
            <v>0</v>
          </cell>
          <cell r="M11">
            <v>100412</v>
          </cell>
          <cell r="N11">
            <v>1214191</v>
          </cell>
          <cell r="O11">
            <v>292025</v>
          </cell>
        </row>
        <row r="12">
          <cell r="B12">
            <v>0</v>
          </cell>
          <cell r="C12">
            <v>10736501.118520834</v>
          </cell>
          <cell r="G12" t="str">
            <v>Macedonia</v>
          </cell>
          <cell r="I12">
            <v>0</v>
          </cell>
          <cell r="J12">
            <v>0</v>
          </cell>
          <cell r="K12">
            <v>0</v>
          </cell>
          <cell r="M12">
            <v>54956.649502023341</v>
          </cell>
          <cell r="N12">
            <v>197401.65801930736</v>
          </cell>
          <cell r="O12">
            <v>45362.288308337404</v>
          </cell>
        </row>
        <row r="13">
          <cell r="B13">
            <v>0</v>
          </cell>
          <cell r="C13">
            <v>0</v>
          </cell>
          <cell r="G13">
            <v>0</v>
          </cell>
          <cell r="I13">
            <v>0</v>
          </cell>
          <cell r="J13">
            <v>0</v>
          </cell>
          <cell r="K13">
            <v>0</v>
          </cell>
          <cell r="M13">
            <v>0</v>
          </cell>
          <cell r="N13">
            <v>0</v>
          </cell>
          <cell r="O13">
            <v>0</v>
          </cell>
        </row>
      </sheetData>
      <sheetData sheetId="9"/>
      <sheetData sheetId="10">
        <row r="8">
          <cell r="G8" t="str">
            <v>Kosovo*</v>
          </cell>
          <cell r="H8">
            <v>0</v>
          </cell>
          <cell r="I8">
            <v>11376</v>
          </cell>
          <cell r="J8">
            <v>0</v>
          </cell>
          <cell r="K8">
            <v>0</v>
          </cell>
          <cell r="L8">
            <v>2516</v>
          </cell>
          <cell r="M8">
            <v>0</v>
          </cell>
        </row>
        <row r="9">
          <cell r="G9" t="str">
            <v>Montenegro</v>
          </cell>
          <cell r="H9">
            <v>11936640.733333331</v>
          </cell>
          <cell r="I9">
            <v>750872.1166666667</v>
          </cell>
          <cell r="J9">
            <v>17596.033333333333</v>
          </cell>
          <cell r="K9">
            <v>6184565.5332920002</v>
          </cell>
          <cell r="L9">
            <v>107086.13333566701</v>
          </cell>
          <cell r="M9">
            <v>14127</v>
          </cell>
        </row>
        <row r="10">
          <cell r="G10" t="str">
            <v>Albania</v>
          </cell>
          <cell r="H10">
            <v>0</v>
          </cell>
          <cell r="I10">
            <v>1515773.7766666666</v>
          </cell>
          <cell r="J10">
            <v>83980.4</v>
          </cell>
          <cell r="K10">
            <v>0</v>
          </cell>
          <cell r="L10">
            <v>1292469.77</v>
          </cell>
          <cell r="M10">
            <v>75574.179999999993</v>
          </cell>
        </row>
        <row r="11">
          <cell r="G11" t="str">
            <v>Serbia</v>
          </cell>
          <cell r="H11">
            <v>0</v>
          </cell>
          <cell r="I11">
            <v>0</v>
          </cell>
          <cell r="J11">
            <v>0</v>
          </cell>
          <cell r="K11">
            <v>20207628</v>
          </cell>
          <cell r="L11">
            <v>484942</v>
          </cell>
        </row>
        <row r="12">
          <cell r="G12" t="str">
            <v>Macedonia</v>
          </cell>
          <cell r="H12">
            <v>0</v>
          </cell>
          <cell r="I12">
            <v>0</v>
          </cell>
          <cell r="J12">
            <v>0</v>
          </cell>
          <cell r="K12">
            <v>71153.129000000001</v>
          </cell>
          <cell r="L12">
            <v>162710.95799999998</v>
          </cell>
          <cell r="M12">
            <v>0</v>
          </cell>
        </row>
        <row r="13">
          <cell r="G13">
            <v>0</v>
          </cell>
          <cell r="H13">
            <v>0</v>
          </cell>
          <cell r="I13">
            <v>0</v>
          </cell>
          <cell r="J13">
            <v>0</v>
          </cell>
          <cell r="K13">
            <v>0</v>
          </cell>
          <cell r="L13">
            <v>0</v>
          </cell>
          <cell r="M13">
            <v>0</v>
          </cell>
        </row>
        <row r="18">
          <cell r="G18" t="str">
            <v>Kosovo*</v>
          </cell>
          <cell r="H18">
            <v>0</v>
          </cell>
          <cell r="I18">
            <v>910</v>
          </cell>
          <cell r="J18">
            <v>0</v>
          </cell>
          <cell r="K18">
            <v>0</v>
          </cell>
          <cell r="L18">
            <v>735</v>
          </cell>
          <cell r="M18">
            <v>0</v>
          </cell>
        </row>
        <row r="19">
          <cell r="G19" t="str">
            <v>Montenegro</v>
          </cell>
          <cell r="H19">
            <v>441473.83666666673</v>
          </cell>
          <cell r="I19">
            <v>63499.615027296837</v>
          </cell>
          <cell r="J19">
            <v>1777.3476969420001</v>
          </cell>
          <cell r="K19">
            <v>182084.5016667</v>
          </cell>
          <cell r="L19">
            <v>6828.1204252309999</v>
          </cell>
          <cell r="M19">
            <v>1413</v>
          </cell>
        </row>
        <row r="20">
          <cell r="G20" t="str">
            <v>Albania</v>
          </cell>
          <cell r="H20">
            <v>0</v>
          </cell>
          <cell r="I20">
            <v>27824.989600000001</v>
          </cell>
          <cell r="J20">
            <v>5019.47</v>
          </cell>
          <cell r="K20">
            <v>0</v>
          </cell>
          <cell r="L20">
            <v>23258.048364449682</v>
          </cell>
          <cell r="M20">
            <v>4412.01</v>
          </cell>
        </row>
        <row r="21">
          <cell r="G21" t="str">
            <v>Serbia</v>
          </cell>
          <cell r="H21">
            <v>0</v>
          </cell>
          <cell r="I21">
            <v>0</v>
          </cell>
          <cell r="J21">
            <v>0</v>
          </cell>
          <cell r="K21">
            <v>636010</v>
          </cell>
          <cell r="L21">
            <v>189987</v>
          </cell>
        </row>
        <row r="22">
          <cell r="G22" t="str">
            <v>Macedonia</v>
          </cell>
          <cell r="H22">
            <v>0</v>
          </cell>
          <cell r="I22">
            <v>0</v>
          </cell>
          <cell r="J22">
            <v>0</v>
          </cell>
          <cell r="K22">
            <v>822.44179363920034</v>
          </cell>
          <cell r="L22">
            <v>2688.5436250420003</v>
          </cell>
          <cell r="M22">
            <v>0</v>
          </cell>
        </row>
        <row r="23">
          <cell r="G23">
            <v>0</v>
          </cell>
          <cell r="H23">
            <v>0</v>
          </cell>
          <cell r="I23">
            <v>0</v>
          </cell>
          <cell r="J23">
            <v>0</v>
          </cell>
          <cell r="K23">
            <v>0</v>
          </cell>
          <cell r="L23">
            <v>0</v>
          </cell>
          <cell r="M23">
            <v>0</v>
          </cell>
        </row>
        <row r="28">
          <cell r="H28">
            <v>404667.80000000005</v>
          </cell>
          <cell r="I28">
            <v>1535535.1166666679</v>
          </cell>
          <cell r="J28">
            <v>335335.1333333333</v>
          </cell>
          <cell r="K28">
            <v>348080.64999999997</v>
          </cell>
          <cell r="L28">
            <v>1189604.0333333325</v>
          </cell>
          <cell r="M28">
            <v>448674.55</v>
          </cell>
        </row>
        <row r="29">
          <cell r="H29">
            <v>958593.59999999986</v>
          </cell>
          <cell r="I29">
            <v>1862916.2333333339</v>
          </cell>
          <cell r="J29">
            <v>2378748.2333333329</v>
          </cell>
          <cell r="K29">
            <v>271512.14998987399</v>
          </cell>
          <cell r="L29">
            <v>194057.45000132296</v>
          </cell>
          <cell r="M29">
            <v>282784.599996523</v>
          </cell>
        </row>
        <row r="30">
          <cell r="H30">
            <v>193933.74333333335</v>
          </cell>
          <cell r="I30">
            <v>559135.0233333332</v>
          </cell>
          <cell r="J30">
            <v>426576.16666666657</v>
          </cell>
          <cell r="K30">
            <v>153100.53999999998</v>
          </cell>
          <cell r="L30">
            <v>478864.79999999993</v>
          </cell>
          <cell r="M30">
            <v>365107.52666666667</v>
          </cell>
        </row>
        <row r="31">
          <cell r="H31">
            <v>0</v>
          </cell>
          <cell r="I31">
            <v>0</v>
          </cell>
          <cell r="J31">
            <v>0</v>
          </cell>
          <cell r="K31">
            <v>210188</v>
          </cell>
          <cell r="L31">
            <v>1732362</v>
          </cell>
          <cell r="M31">
            <v>630903</v>
          </cell>
        </row>
        <row r="32">
          <cell r="H32">
            <v>0</v>
          </cell>
          <cell r="I32">
            <v>0</v>
          </cell>
          <cell r="J32">
            <v>0</v>
          </cell>
          <cell r="K32">
            <v>217576.79099999997</v>
          </cell>
          <cell r="L32">
            <v>423143.82099999947</v>
          </cell>
          <cell r="M32">
            <v>343147.54099999997</v>
          </cell>
        </row>
        <row r="33">
          <cell r="H33">
            <v>0</v>
          </cell>
          <cell r="I33">
            <v>0</v>
          </cell>
          <cell r="J33">
            <v>0</v>
          </cell>
          <cell r="K33">
            <v>0</v>
          </cell>
          <cell r="L33">
            <v>0</v>
          </cell>
          <cell r="M33">
            <v>0</v>
          </cell>
        </row>
        <row r="38">
          <cell r="H38">
            <v>68082.67975361101</v>
          </cell>
          <cell r="I38">
            <v>186764.10246378527</v>
          </cell>
          <cell r="J38">
            <v>101595.14131625512</v>
          </cell>
          <cell r="K38">
            <v>58136.468635165809</v>
          </cell>
          <cell r="L38">
            <v>142558.53615187557</v>
          </cell>
          <cell r="M38">
            <v>83783.371716869486</v>
          </cell>
        </row>
        <row r="39">
          <cell r="H39">
            <v>67790.281907152588</v>
          </cell>
          <cell r="I39">
            <v>447743.41303766909</v>
          </cell>
          <cell r="J39">
            <v>298676.8637630897</v>
          </cell>
          <cell r="K39">
            <v>18943.933669069</v>
          </cell>
          <cell r="L39">
            <v>39719.187767349504</v>
          </cell>
          <cell r="M39">
            <v>34254.115561406303</v>
          </cell>
        </row>
        <row r="40">
          <cell r="H40">
            <v>30889.101999999999</v>
          </cell>
          <cell r="I40">
            <v>56624.916799999999</v>
          </cell>
          <cell r="J40">
            <v>56039.595600000008</v>
          </cell>
          <cell r="K40">
            <v>22135.306656046669</v>
          </cell>
          <cell r="L40">
            <v>60437.602828565206</v>
          </cell>
          <cell r="M40">
            <v>32558.999753256656</v>
          </cell>
        </row>
        <row r="41">
          <cell r="H41">
            <v>0</v>
          </cell>
          <cell r="I41">
            <v>0</v>
          </cell>
          <cell r="J41">
            <v>0</v>
          </cell>
          <cell r="K41">
            <v>12347</v>
          </cell>
          <cell r="L41">
            <v>328638</v>
          </cell>
          <cell r="M41">
            <v>82274</v>
          </cell>
        </row>
        <row r="42">
          <cell r="H42">
            <v>0</v>
          </cell>
          <cell r="I42">
            <v>0</v>
          </cell>
          <cell r="J42">
            <v>0</v>
          </cell>
          <cell r="K42">
            <v>26055.039585822808</v>
          </cell>
          <cell r="L42">
            <v>32380.434637974195</v>
          </cell>
          <cell r="M42">
            <v>22218.685411690803</v>
          </cell>
        </row>
        <row r="43">
          <cell r="H43">
            <v>0</v>
          </cell>
          <cell r="I43">
            <v>0</v>
          </cell>
          <cell r="J43">
            <v>0</v>
          </cell>
          <cell r="K43">
            <v>0</v>
          </cell>
          <cell r="L43">
            <v>0</v>
          </cell>
          <cell r="M43">
            <v>0</v>
          </cell>
        </row>
      </sheetData>
      <sheetData sheetId="11">
        <row r="8">
          <cell r="G8" t="str">
            <v>Kosovo*</v>
          </cell>
          <cell r="H8">
            <v>0</v>
          </cell>
          <cell r="I8">
            <v>8399</v>
          </cell>
          <cell r="J8">
            <v>0</v>
          </cell>
          <cell r="K8">
            <v>0</v>
          </cell>
          <cell r="L8">
            <v>1488</v>
          </cell>
          <cell r="M8">
            <v>0</v>
          </cell>
        </row>
        <row r="9">
          <cell r="G9" t="str">
            <v>Montenegro</v>
          </cell>
          <cell r="H9">
            <v>4136425</v>
          </cell>
          <cell r="I9">
            <v>414578</v>
          </cell>
          <cell r="J9">
            <v>29547</v>
          </cell>
          <cell r="K9">
            <v>1026477</v>
          </cell>
          <cell r="L9">
            <v>40227</v>
          </cell>
          <cell r="M9">
            <v>14748</v>
          </cell>
        </row>
        <row r="10">
          <cell r="G10" t="str">
            <v>Albania</v>
          </cell>
        </row>
        <row r="11">
          <cell r="G11" t="str">
            <v>Serbia</v>
          </cell>
          <cell r="H11">
            <v>0</v>
          </cell>
          <cell r="I11">
            <v>0</v>
          </cell>
          <cell r="J11">
            <v>0</v>
          </cell>
          <cell r="K11">
            <v>2002164</v>
          </cell>
          <cell r="L11">
            <v>103173</v>
          </cell>
        </row>
        <row r="12">
          <cell r="G12" t="str">
            <v>Macedonia</v>
          </cell>
          <cell r="H12">
            <v>0</v>
          </cell>
          <cell r="I12">
            <v>0</v>
          </cell>
          <cell r="J12">
            <v>0</v>
          </cell>
          <cell r="K12">
            <v>261298</v>
          </cell>
          <cell r="L12">
            <v>262818</v>
          </cell>
          <cell r="M12">
            <v>119416</v>
          </cell>
        </row>
        <row r="13">
          <cell r="G13">
            <v>0</v>
          </cell>
          <cell r="H13">
            <v>0</v>
          </cell>
          <cell r="I13">
            <v>0</v>
          </cell>
          <cell r="J13">
            <v>0</v>
          </cell>
          <cell r="K13">
            <v>0</v>
          </cell>
          <cell r="L13">
            <v>0</v>
          </cell>
          <cell r="M13">
            <v>0</v>
          </cell>
        </row>
        <row r="18">
          <cell r="G18" t="str">
            <v>Kosovo*</v>
          </cell>
          <cell r="H18">
            <v>0</v>
          </cell>
          <cell r="I18">
            <v>84</v>
          </cell>
          <cell r="J18">
            <v>0</v>
          </cell>
          <cell r="K18">
            <v>0</v>
          </cell>
          <cell r="L18">
            <v>75</v>
          </cell>
          <cell r="M18">
            <v>0</v>
          </cell>
        </row>
        <row r="19">
          <cell r="G19" t="str">
            <v>Montenegro</v>
          </cell>
          <cell r="H19">
            <v>63992.639584174103</v>
          </cell>
          <cell r="I19">
            <v>14130.708791201416</v>
          </cell>
          <cell r="J19">
            <v>561.13497981820001</v>
          </cell>
          <cell r="K19">
            <v>5235.9573948850002</v>
          </cell>
          <cell r="L19">
            <v>775.10144739599991</v>
          </cell>
          <cell r="M19">
            <v>295</v>
          </cell>
        </row>
        <row r="20">
          <cell r="G20" t="str">
            <v>Albania</v>
          </cell>
        </row>
        <row r="21">
          <cell r="G21" t="str">
            <v>Serbia</v>
          </cell>
          <cell r="H21">
            <v>0</v>
          </cell>
          <cell r="I21">
            <v>0</v>
          </cell>
          <cell r="J21">
            <v>0</v>
          </cell>
          <cell r="K21">
            <v>8469</v>
          </cell>
          <cell r="L21">
            <v>2042</v>
          </cell>
        </row>
        <row r="22">
          <cell r="G22" t="str">
            <v>Macedonia</v>
          </cell>
          <cell r="H22">
            <v>0</v>
          </cell>
          <cell r="I22">
            <v>0</v>
          </cell>
          <cell r="J22">
            <v>0</v>
          </cell>
          <cell r="K22">
            <v>4823.3849125138004</v>
          </cell>
          <cell r="L22">
            <v>7214</v>
          </cell>
          <cell r="M22">
            <v>3187</v>
          </cell>
        </row>
        <row r="23">
          <cell r="G23">
            <v>0</v>
          </cell>
          <cell r="H23">
            <v>0</v>
          </cell>
          <cell r="I23">
            <v>0</v>
          </cell>
          <cell r="J23">
            <v>0</v>
          </cell>
          <cell r="K23">
            <v>0</v>
          </cell>
          <cell r="L23">
            <v>0</v>
          </cell>
          <cell r="M23">
            <v>0</v>
          </cell>
        </row>
        <row r="28">
          <cell r="H28">
            <v>169245</v>
          </cell>
          <cell r="I28">
            <v>481480</v>
          </cell>
          <cell r="J28">
            <v>212779</v>
          </cell>
          <cell r="K28">
            <v>150198</v>
          </cell>
          <cell r="L28">
            <v>361359</v>
          </cell>
          <cell r="M28">
            <v>256774</v>
          </cell>
        </row>
        <row r="29">
          <cell r="H29">
            <v>973610</v>
          </cell>
          <cell r="I29">
            <v>1822774</v>
          </cell>
          <cell r="J29">
            <v>1302394</v>
          </cell>
          <cell r="K29">
            <v>210128</v>
          </cell>
          <cell r="L29">
            <v>129143</v>
          </cell>
          <cell r="M29">
            <v>131976</v>
          </cell>
        </row>
        <row r="31">
          <cell r="H31">
            <v>0</v>
          </cell>
          <cell r="I31">
            <v>0</v>
          </cell>
          <cell r="J31">
            <v>0</v>
          </cell>
          <cell r="K31">
            <v>245770</v>
          </cell>
          <cell r="L31">
            <v>894264</v>
          </cell>
          <cell r="M31">
            <v>351908</v>
          </cell>
        </row>
        <row r="32">
          <cell r="H32">
            <v>0</v>
          </cell>
          <cell r="I32">
            <v>0</v>
          </cell>
          <cell r="J32">
            <v>0</v>
          </cell>
          <cell r="K32">
            <v>0</v>
          </cell>
          <cell r="L32">
            <v>0</v>
          </cell>
          <cell r="M32">
            <v>0</v>
          </cell>
        </row>
        <row r="33">
          <cell r="H33">
            <v>0</v>
          </cell>
          <cell r="I33">
            <v>0</v>
          </cell>
          <cell r="J33">
            <v>0</v>
          </cell>
          <cell r="K33">
            <v>0</v>
          </cell>
          <cell r="L33">
            <v>0</v>
          </cell>
          <cell r="M33">
            <v>0</v>
          </cell>
        </row>
        <row r="38">
          <cell r="H38">
            <v>3962.8786888837008</v>
          </cell>
          <cell r="I38">
            <v>11493.111760476995</v>
          </cell>
          <cell r="J38">
            <v>8650.978472204275</v>
          </cell>
          <cell r="K38">
            <v>2911.5793399450004</v>
          </cell>
          <cell r="L38">
            <v>8121.0353400958011</v>
          </cell>
          <cell r="M38">
            <v>6433.7674160351644</v>
          </cell>
        </row>
        <row r="39">
          <cell r="H39">
            <v>18563.616512458735</v>
          </cell>
          <cell r="I39">
            <v>42200.277432490046</v>
          </cell>
          <cell r="J39">
            <v>28298.717532481001</v>
          </cell>
          <cell r="K39">
            <v>3804.4062229410001</v>
          </cell>
          <cell r="L39">
            <v>2494.6105787070001</v>
          </cell>
          <cell r="M39">
            <v>1873.8770413259999</v>
          </cell>
        </row>
        <row r="41">
          <cell r="H41">
            <v>0</v>
          </cell>
          <cell r="I41">
            <v>0</v>
          </cell>
          <cell r="J41">
            <v>0</v>
          </cell>
          <cell r="K41">
            <v>4895</v>
          </cell>
          <cell r="L41">
            <v>14402</v>
          </cell>
          <cell r="M41">
            <v>7315</v>
          </cell>
        </row>
        <row r="42">
          <cell r="H42">
            <v>0</v>
          </cell>
          <cell r="I42">
            <v>0</v>
          </cell>
          <cell r="J42">
            <v>0</v>
          </cell>
          <cell r="K42">
            <v>0</v>
          </cell>
          <cell r="L42">
            <v>0</v>
          </cell>
          <cell r="M42">
            <v>0</v>
          </cell>
        </row>
        <row r="43">
          <cell r="H43">
            <v>0</v>
          </cell>
          <cell r="I43">
            <v>0</v>
          </cell>
          <cell r="J43">
            <v>0</v>
          </cell>
          <cell r="K43">
            <v>0</v>
          </cell>
          <cell r="L43">
            <v>0</v>
          </cell>
          <cell r="M43">
            <v>0</v>
          </cell>
        </row>
      </sheetData>
      <sheetData sheetId="12">
        <row r="8">
          <cell r="G8" t="str">
            <v>Kosovo*</v>
          </cell>
          <cell r="H8">
            <v>0</v>
          </cell>
          <cell r="I8">
            <v>13</v>
          </cell>
          <cell r="J8">
            <v>0</v>
          </cell>
          <cell r="K8">
            <v>0</v>
          </cell>
          <cell r="L8">
            <v>53</v>
          </cell>
          <cell r="M8">
            <v>0</v>
          </cell>
        </row>
        <row r="9">
          <cell r="G9" t="str">
            <v>Montenegro</v>
          </cell>
          <cell r="H9">
            <v>206533.27144793139</v>
          </cell>
          <cell r="I9">
            <v>18008.466197676029</v>
          </cell>
          <cell r="J9">
            <v>538.71571502368897</v>
          </cell>
          <cell r="K9">
            <v>161839.00715925515</v>
          </cell>
          <cell r="L9">
            <v>1561.6605285945227</v>
          </cell>
          <cell r="M9">
            <v>316.6015625</v>
          </cell>
        </row>
        <row r="10">
          <cell r="G10" t="str">
            <v>Albania</v>
          </cell>
          <cell r="H10">
            <v>0</v>
          </cell>
          <cell r="I10">
            <v>16567.853260966873</v>
          </cell>
          <cell r="J10">
            <v>1087.3431445312499</v>
          </cell>
          <cell r="K10">
            <v>0</v>
          </cell>
          <cell r="L10">
            <v>17340.416586813291</v>
          </cell>
          <cell r="M10">
            <v>965.47005859375008</v>
          </cell>
        </row>
        <row r="11">
          <cell r="G11" t="str">
            <v>Serbia</v>
          </cell>
          <cell r="H11">
            <v>0</v>
          </cell>
          <cell r="I11">
            <v>0</v>
          </cell>
          <cell r="J11">
            <v>0</v>
          </cell>
          <cell r="K11">
            <v>150489.44380000001</v>
          </cell>
          <cell r="L11">
            <v>2954</v>
          </cell>
        </row>
        <row r="12">
          <cell r="G12" t="str">
            <v>Macedonia</v>
          </cell>
          <cell r="H12">
            <v>0</v>
          </cell>
          <cell r="I12">
            <v>0</v>
          </cell>
          <cell r="J12">
            <v>0</v>
          </cell>
          <cell r="K12">
            <v>259</v>
          </cell>
          <cell r="L12">
            <v>547</v>
          </cell>
          <cell r="M12">
            <v>0</v>
          </cell>
        </row>
        <row r="13">
          <cell r="G13">
            <v>0</v>
          </cell>
          <cell r="H13">
            <v>0</v>
          </cell>
          <cell r="I13">
            <v>0</v>
          </cell>
          <cell r="J13">
            <v>0</v>
          </cell>
          <cell r="K13">
            <v>0</v>
          </cell>
          <cell r="L13">
            <v>0</v>
          </cell>
          <cell r="M13">
            <v>0</v>
          </cell>
        </row>
        <row r="18">
          <cell r="G18" t="str">
            <v>Kosovo*</v>
          </cell>
          <cell r="H18">
            <v>0</v>
          </cell>
          <cell r="I18">
            <v>81</v>
          </cell>
          <cell r="J18">
            <v>0</v>
          </cell>
          <cell r="K18">
            <v>0</v>
          </cell>
          <cell r="L18">
            <v>67</v>
          </cell>
          <cell r="M18">
            <v>0</v>
          </cell>
        </row>
        <row r="19">
          <cell r="G19" t="str">
            <v>Montenegro</v>
          </cell>
          <cell r="H19">
            <v>2029380.1906960448</v>
          </cell>
          <cell r="I19">
            <v>63492.507161451358</v>
          </cell>
          <cell r="J19">
            <v>5511.3663459811996</v>
          </cell>
          <cell r="K19">
            <v>117922.10238092672</v>
          </cell>
          <cell r="L19">
            <v>5169.5170926331712</v>
          </cell>
          <cell r="M19">
            <v>3242</v>
          </cell>
        </row>
        <row r="20">
          <cell r="G20" t="str">
            <v>Albania</v>
          </cell>
          <cell r="H20">
            <v>0</v>
          </cell>
          <cell r="I20">
            <v>26069.511999999995</v>
          </cell>
          <cell r="J20">
            <v>37.980000000000004</v>
          </cell>
          <cell r="K20">
            <v>0</v>
          </cell>
          <cell r="L20">
            <v>25561.177086003787</v>
          </cell>
          <cell r="M20">
            <v>29.759999999999998</v>
          </cell>
        </row>
        <row r="21">
          <cell r="G21" t="str">
            <v>Serbia</v>
          </cell>
          <cell r="H21">
            <v>0</v>
          </cell>
          <cell r="I21">
            <v>0</v>
          </cell>
          <cell r="J21">
            <v>0</v>
          </cell>
          <cell r="K21">
            <v>246186</v>
          </cell>
          <cell r="L21">
            <v>21129</v>
          </cell>
        </row>
        <row r="22">
          <cell r="G22" t="str">
            <v>Macedonia</v>
          </cell>
          <cell r="H22">
            <v>0</v>
          </cell>
          <cell r="I22">
            <v>0</v>
          </cell>
          <cell r="J22">
            <v>0</v>
          </cell>
          <cell r="K22">
            <v>193.5701972654</v>
          </cell>
          <cell r="L22">
            <v>384.71054557500003</v>
          </cell>
          <cell r="M22">
            <v>0</v>
          </cell>
        </row>
        <row r="23">
          <cell r="G23">
            <v>0</v>
          </cell>
          <cell r="H23">
            <v>0</v>
          </cell>
          <cell r="I23">
            <v>0</v>
          </cell>
          <cell r="J23">
            <v>0</v>
          </cell>
          <cell r="K23">
            <v>0</v>
          </cell>
          <cell r="L23">
            <v>0</v>
          </cell>
          <cell r="M23">
            <v>0</v>
          </cell>
        </row>
        <row r="28">
          <cell r="H28">
            <v>1993.6181344985962</v>
          </cell>
          <cell r="I28">
            <v>30018.511969566345</v>
          </cell>
          <cell r="J28">
            <v>4335.9559898376465</v>
          </cell>
          <cell r="K28">
            <v>1789.9384508132935</v>
          </cell>
          <cell r="L28">
            <v>24385.975951194763</v>
          </cell>
          <cell r="M28">
            <v>4852.1340847015381</v>
          </cell>
        </row>
        <row r="29">
          <cell r="H29">
            <v>6305.2340174075243</v>
          </cell>
          <cell r="I29">
            <v>22749.544263050902</v>
          </cell>
          <cell r="J29">
            <v>75423.722089424293</v>
          </cell>
          <cell r="K29">
            <v>3452.9068281470491</v>
          </cell>
          <cell r="L29">
            <v>3490.6730638968575</v>
          </cell>
          <cell r="M29">
            <v>8767.3033113863348</v>
          </cell>
        </row>
        <row r="30">
          <cell r="H30">
            <v>7168.8097276641056</v>
          </cell>
          <cell r="I30">
            <v>4698.8240588026465</v>
          </cell>
          <cell r="J30">
            <v>9120.2762157847355</v>
          </cell>
          <cell r="K30">
            <v>5662.8126650219783</v>
          </cell>
          <cell r="L30">
            <v>4280.8408749250657</v>
          </cell>
          <cell r="M30">
            <v>8629.4233522800387</v>
          </cell>
        </row>
        <row r="31">
          <cell r="H31">
            <v>0</v>
          </cell>
          <cell r="I31">
            <v>0</v>
          </cell>
          <cell r="J31">
            <v>0</v>
          </cell>
          <cell r="K31">
            <v>744.75549999999998</v>
          </cell>
          <cell r="L31">
            <v>14666</v>
          </cell>
          <cell r="M31">
            <v>20167</v>
          </cell>
        </row>
        <row r="32">
          <cell r="H32">
            <v>0</v>
          </cell>
          <cell r="I32">
            <v>0</v>
          </cell>
          <cell r="J32">
            <v>0</v>
          </cell>
          <cell r="K32">
            <v>1532</v>
          </cell>
          <cell r="L32">
            <v>4480</v>
          </cell>
          <cell r="M32">
            <v>5802</v>
          </cell>
        </row>
        <row r="33">
          <cell r="H33">
            <v>0</v>
          </cell>
          <cell r="I33">
            <v>0</v>
          </cell>
          <cell r="J33">
            <v>0</v>
          </cell>
          <cell r="K33">
            <v>0</v>
          </cell>
          <cell r="L33">
            <v>0</v>
          </cell>
          <cell r="M33">
            <v>0</v>
          </cell>
        </row>
        <row r="38">
          <cell r="H38">
            <v>60474.909915247663</v>
          </cell>
          <cell r="I38">
            <v>309364.84357749752</v>
          </cell>
          <cell r="J38">
            <v>265554.53081809171</v>
          </cell>
          <cell r="K38">
            <v>18675.470240427792</v>
          </cell>
          <cell r="L38">
            <v>226645.44112829462</v>
          </cell>
          <cell r="M38">
            <v>227911.77010296669</v>
          </cell>
        </row>
        <row r="39">
          <cell r="H39">
            <v>70272.187571543807</v>
          </cell>
          <cell r="I39">
            <v>879833.02784116124</v>
          </cell>
          <cell r="J39">
            <v>641401.9723952146</v>
          </cell>
          <cell r="K39">
            <v>10333.719628260027</v>
          </cell>
          <cell r="L39">
            <v>34092.956738530338</v>
          </cell>
          <cell r="M39">
            <v>59797.517659915</v>
          </cell>
        </row>
        <row r="40">
          <cell r="H40">
            <v>22787.4388</v>
          </cell>
          <cell r="I40">
            <v>122312.4944</v>
          </cell>
          <cell r="J40">
            <v>467216.66000000003</v>
          </cell>
          <cell r="K40">
            <v>30509.63552778848</v>
          </cell>
          <cell r="L40">
            <v>69509.816360122917</v>
          </cell>
          <cell r="M40">
            <v>133583.5403373111</v>
          </cell>
        </row>
        <row r="41">
          <cell r="H41">
            <v>0</v>
          </cell>
          <cell r="I41">
            <v>0</v>
          </cell>
          <cell r="J41">
            <v>0</v>
          </cell>
          <cell r="K41">
            <v>11544</v>
          </cell>
          <cell r="L41">
            <v>127178</v>
          </cell>
          <cell r="M41">
            <v>204812</v>
          </cell>
        </row>
        <row r="42">
          <cell r="H42">
            <v>0</v>
          </cell>
          <cell r="I42">
            <v>0</v>
          </cell>
          <cell r="J42">
            <v>0</v>
          </cell>
          <cell r="K42">
            <v>5864.1368742635968</v>
          </cell>
          <cell r="L42">
            <v>39309.828953925869</v>
          </cell>
          <cell r="M42">
            <v>18381.622728737369</v>
          </cell>
        </row>
        <row r="43">
          <cell r="H43">
            <v>0</v>
          </cell>
          <cell r="I43">
            <v>0</v>
          </cell>
          <cell r="J43">
            <v>0</v>
          </cell>
          <cell r="K43">
            <v>0</v>
          </cell>
          <cell r="L43">
            <v>0</v>
          </cell>
          <cell r="M43">
            <v>0</v>
          </cell>
        </row>
      </sheetData>
      <sheetData sheetId="13"/>
      <sheetData sheetId="14"/>
      <sheetData sheetId="15">
        <row r="8">
          <cell r="G8">
            <v>2005874</v>
          </cell>
          <cell r="H8">
            <v>1951654</v>
          </cell>
          <cell r="I8">
            <v>379871</v>
          </cell>
          <cell r="J8">
            <v>92126</v>
          </cell>
          <cell r="K8">
            <v>1989499</v>
          </cell>
          <cell r="L8">
            <v>1932957</v>
          </cell>
          <cell r="M8">
            <v>359254</v>
          </cell>
          <cell r="N8">
            <v>99869</v>
          </cell>
        </row>
        <row r="9">
          <cell r="G9">
            <v>1004612</v>
          </cell>
          <cell r="H9">
            <v>578968</v>
          </cell>
          <cell r="I9">
            <v>145746</v>
          </cell>
          <cell r="J9">
            <v>70571</v>
          </cell>
          <cell r="K9">
            <v>981767</v>
          </cell>
          <cell r="L9">
            <v>561682</v>
          </cell>
          <cell r="M9">
            <v>126461</v>
          </cell>
          <cell r="N9">
            <v>60020</v>
          </cell>
        </row>
        <row r="10">
          <cell r="G10">
            <v>2644683</v>
          </cell>
          <cell r="H10">
            <v>2548606.9</v>
          </cell>
          <cell r="I10">
            <v>103151</v>
          </cell>
          <cell r="J10">
            <v>204137</v>
          </cell>
          <cell r="K10">
            <v>2556301</v>
          </cell>
          <cell r="L10">
            <v>2457728.4668581965</v>
          </cell>
          <cell r="M10">
            <v>108510</v>
          </cell>
          <cell r="N10">
            <v>198541</v>
          </cell>
        </row>
        <row r="11">
          <cell r="G11">
            <v>0</v>
          </cell>
          <cell r="H11">
            <v>0</v>
          </cell>
          <cell r="I11">
            <v>0</v>
          </cell>
          <cell r="J11">
            <v>0</v>
          </cell>
          <cell r="K11">
            <v>8353508</v>
          </cell>
          <cell r="L11">
            <v>7734242</v>
          </cell>
          <cell r="M11">
            <v>359407</v>
          </cell>
          <cell r="N11">
            <v>628586</v>
          </cell>
        </row>
        <row r="12">
          <cell r="G12">
            <v>0</v>
          </cell>
          <cell r="H12">
            <v>0</v>
          </cell>
          <cell r="I12">
            <v>0</v>
          </cell>
          <cell r="J12">
            <v>0</v>
          </cell>
          <cell r="K12">
            <v>2221596</v>
          </cell>
          <cell r="L12">
            <v>1959557</v>
          </cell>
          <cell r="M12">
            <v>116827</v>
          </cell>
          <cell r="N12">
            <v>171046</v>
          </cell>
        </row>
        <row r="13">
          <cell r="G13">
            <v>0</v>
          </cell>
          <cell r="H13">
            <v>0</v>
          </cell>
          <cell r="I13">
            <v>0</v>
          </cell>
          <cell r="J13">
            <v>0</v>
          </cell>
          <cell r="K13">
            <v>0</v>
          </cell>
          <cell r="L13">
            <v>0</v>
          </cell>
          <cell r="M13">
            <v>0</v>
          </cell>
          <cell r="N13">
            <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Q42018-Q12019"/>
      <sheetName val="AL Q2-Q32019"/>
      <sheetName val="Q42018-Q32019"/>
      <sheetName val="Defintions"/>
    </sheetNames>
    <sheetDataSet>
      <sheetData sheetId="0"/>
      <sheetData sheetId="1"/>
      <sheetData sheetId="2">
        <row r="7">
          <cell r="J7">
            <v>0.29196618156613419</v>
          </cell>
          <cell r="K7">
            <v>0.26228453942697122</v>
          </cell>
        </row>
        <row r="10">
          <cell r="J10">
            <v>0.16795798169243212</v>
          </cell>
          <cell r="K10">
            <v>0.16512388210494061</v>
          </cell>
        </row>
        <row r="11">
          <cell r="J11">
            <v>0.67503504588107965</v>
          </cell>
          <cell r="K11">
            <v>0.74325199420465138</v>
          </cell>
        </row>
        <row r="14">
          <cell r="J14">
            <v>0.23046429020221215</v>
          </cell>
          <cell r="K14">
            <v>0.20840470445549439</v>
          </cell>
        </row>
        <row r="17">
          <cell r="J17">
            <v>0.10560907460721766</v>
          </cell>
          <cell r="K17">
            <v>9.4835746139368834E-2</v>
          </cell>
        </row>
        <row r="18">
          <cell r="J18">
            <v>0.23791289851841876</v>
          </cell>
          <cell r="K18">
            <v>0.273859358879596</v>
          </cell>
        </row>
        <row r="21">
          <cell r="J21">
            <v>4.326117598669988E-2</v>
          </cell>
          <cell r="K21">
            <v>3.9488121546822567E-2</v>
          </cell>
        </row>
        <row r="24">
          <cell r="J24">
            <v>2.9511783453918281E-2</v>
          </cell>
          <cell r="K24">
            <v>3.2438232831740917E-2</v>
          </cell>
        </row>
        <row r="25">
          <cell r="J25">
            <v>6.8661800924615088E-2</v>
          </cell>
          <cell r="K25">
            <v>8.486831712122557E-2</v>
          </cell>
        </row>
        <row r="28">
          <cell r="J28">
            <v>36.28314262570639</v>
          </cell>
          <cell r="K28">
            <v>29.060968615945903</v>
          </cell>
        </row>
        <row r="31">
          <cell r="J31">
            <v>17.17822511866531</v>
          </cell>
          <cell r="K31">
            <v>16.905046701784169</v>
          </cell>
        </row>
        <row r="32">
          <cell r="J32">
            <v>44.40095221656221</v>
          </cell>
          <cell r="K32">
            <v>45.940268015503932</v>
          </cell>
        </row>
      </sheetData>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tables"/>
      <sheetName val="List of NRAs"/>
      <sheetName val="Checks"/>
      <sheetName val="Subscribers"/>
      <sheetName val="Retail volumes - voice"/>
      <sheetName val="Retail revenues - voice"/>
      <sheetName val="Retail volumes - SMS"/>
      <sheetName val="Retail revenues - SMS"/>
      <sheetName val="Retail volumes - data"/>
      <sheetName val="Retail revenues - data"/>
      <sheetName val="Retail revenues - packages"/>
      <sheetName val="Wholesale voice"/>
      <sheetName val="Wholesale SMS"/>
      <sheetName val="Wholesale data"/>
      <sheetName val="Wholesale prices"/>
      <sheetName val="Wholesale shares"/>
    </sheetNames>
    <sheetDataSet>
      <sheetData sheetId="0" refreshError="1"/>
      <sheetData sheetId="1" refreshError="1"/>
      <sheetData sheetId="2" refreshError="1"/>
      <sheetData sheetId="3">
        <row r="8">
          <cell r="G8">
            <v>1888866</v>
          </cell>
          <cell r="H8">
            <v>1829486</v>
          </cell>
          <cell r="I8">
            <v>386116</v>
          </cell>
          <cell r="J8">
            <v>0</v>
          </cell>
          <cell r="K8">
            <v>95181</v>
          </cell>
          <cell r="L8">
            <v>2027347</v>
          </cell>
          <cell r="M8">
            <v>1964047</v>
          </cell>
          <cell r="N8">
            <v>776930</v>
          </cell>
          <cell r="O8">
            <v>776930</v>
          </cell>
          <cell r="P8">
            <v>136048</v>
          </cell>
        </row>
        <row r="9">
          <cell r="G9">
            <v>1028719</v>
          </cell>
          <cell r="H9">
            <v>661595</v>
          </cell>
          <cell r="I9">
            <v>142321</v>
          </cell>
          <cell r="J9">
            <v>0</v>
          </cell>
          <cell r="K9">
            <v>87071</v>
          </cell>
          <cell r="L9">
            <v>1201340</v>
          </cell>
          <cell r="M9">
            <v>746660</v>
          </cell>
          <cell r="N9">
            <v>181460</v>
          </cell>
          <cell r="O9">
            <v>170044</v>
          </cell>
          <cell r="P9">
            <v>99544</v>
          </cell>
        </row>
        <row r="10">
          <cell r="G10">
            <v>2346254.5</v>
          </cell>
          <cell r="H10">
            <v>2204048</v>
          </cell>
          <cell r="I10">
            <v>77377</v>
          </cell>
          <cell r="J10">
            <v>0</v>
          </cell>
          <cell r="K10">
            <v>152912</v>
          </cell>
          <cell r="L10">
            <v>2600121</v>
          </cell>
          <cell r="M10">
            <v>2384446</v>
          </cell>
          <cell r="N10">
            <v>118198</v>
          </cell>
          <cell r="O10">
            <v>64441</v>
          </cell>
          <cell r="P10">
            <v>180667</v>
          </cell>
        </row>
        <row r="11">
          <cell r="G11">
            <v>8415183</v>
          </cell>
          <cell r="H11">
            <v>8045240</v>
          </cell>
          <cell r="I11">
            <v>1177017</v>
          </cell>
          <cell r="J11">
            <v>0</v>
          </cell>
          <cell r="K11">
            <v>1083319</v>
          </cell>
          <cell r="L11">
            <v>8563301</v>
          </cell>
          <cell r="M11">
            <v>8172037.25</v>
          </cell>
          <cell r="N11">
            <v>1297375</v>
          </cell>
          <cell r="O11">
            <v>1297375</v>
          </cell>
          <cell r="P11">
            <v>1322101</v>
          </cell>
        </row>
        <row r="12">
          <cell r="G12">
            <v>1953804</v>
          </cell>
          <cell r="H12">
            <v>1940689</v>
          </cell>
          <cell r="I12">
            <v>143463</v>
          </cell>
          <cell r="J12">
            <v>0</v>
          </cell>
          <cell r="K12">
            <v>228046</v>
          </cell>
          <cell r="L12">
            <v>2020292</v>
          </cell>
          <cell r="M12">
            <v>2013589</v>
          </cell>
          <cell r="N12">
            <v>229859</v>
          </cell>
          <cell r="O12">
            <v>212102</v>
          </cell>
          <cell r="P12">
            <v>320587</v>
          </cell>
        </row>
        <row r="13">
          <cell r="G13">
            <v>3451382</v>
          </cell>
          <cell r="H13">
            <v>3375089</v>
          </cell>
          <cell r="I13">
            <v>268689</v>
          </cell>
          <cell r="J13">
            <v>0</v>
          </cell>
          <cell r="K13">
            <v>385075</v>
          </cell>
          <cell r="L13">
            <v>3668776</v>
          </cell>
          <cell r="M13">
            <v>3583818</v>
          </cell>
          <cell r="N13">
            <v>423872</v>
          </cell>
          <cell r="O13">
            <v>423872</v>
          </cell>
          <cell r="P13">
            <v>529293</v>
          </cell>
        </row>
      </sheetData>
      <sheetData sheetId="4">
        <row r="8">
          <cell r="B8">
            <v>212912076</v>
          </cell>
          <cell r="C8">
            <v>233435856.133333</v>
          </cell>
          <cell r="I8">
            <v>0</v>
          </cell>
          <cell r="J8">
            <v>169318.81000000003</v>
          </cell>
          <cell r="K8">
            <v>31744</v>
          </cell>
          <cell r="L8">
            <v>5819</v>
          </cell>
          <cell r="N8">
            <v>473202.35</v>
          </cell>
          <cell r="O8">
            <v>0</v>
          </cell>
          <cell r="P8">
            <v>34049</v>
          </cell>
          <cell r="Q8">
            <v>8364</v>
          </cell>
        </row>
        <row r="9">
          <cell r="B9">
            <v>431770868.97866702</v>
          </cell>
          <cell r="C9">
            <v>447992870.10166699</v>
          </cell>
          <cell r="I9">
            <v>0</v>
          </cell>
          <cell r="J9">
            <v>20100790.184</v>
          </cell>
          <cell r="K9">
            <v>190227.5983333333</v>
          </cell>
          <cell r="L9">
            <v>38870.334000000003</v>
          </cell>
          <cell r="N9">
            <v>18410479.528999999</v>
          </cell>
          <cell r="O9">
            <v>158120.183333333</v>
          </cell>
          <cell r="P9">
            <v>184681.9733333333</v>
          </cell>
          <cell r="Q9">
            <v>48899.056333333334</v>
          </cell>
        </row>
        <row r="10">
          <cell r="B10">
            <v>1640949192.7933328</v>
          </cell>
          <cell r="C10">
            <v>1678198212.2799997</v>
          </cell>
          <cell r="I10">
            <v>0</v>
          </cell>
          <cell r="J10">
            <v>328626.55603379989</v>
          </cell>
          <cell r="K10">
            <v>2528270.9346025675</v>
          </cell>
          <cell r="L10">
            <v>261623.45043483333</v>
          </cell>
          <cell r="N10">
            <v>64508.676833333302</v>
          </cell>
          <cell r="O10">
            <v>277640.29839659994</v>
          </cell>
          <cell r="P10">
            <v>2585843.6092175003</v>
          </cell>
          <cell r="Q10">
            <v>361216.24837309995</v>
          </cell>
        </row>
        <row r="11">
          <cell r="B11">
            <v>4445104032.1499014</v>
          </cell>
          <cell r="C11">
            <v>4346902891.7745409</v>
          </cell>
          <cell r="I11">
            <v>0</v>
          </cell>
          <cell r="J11">
            <v>1749904.6306666667</v>
          </cell>
          <cell r="K11">
            <v>993600.5736666671</v>
          </cell>
          <cell r="L11">
            <v>99187.489000000016</v>
          </cell>
          <cell r="N11">
            <v>4779732.1928822622</v>
          </cell>
          <cell r="O11">
            <v>0</v>
          </cell>
          <cell r="P11">
            <v>1566757.6723333336</v>
          </cell>
          <cell r="Q11">
            <v>479282.25000000012</v>
          </cell>
        </row>
        <row r="12">
          <cell r="B12">
            <v>1183438550</v>
          </cell>
          <cell r="C12">
            <v>1142040977.5809107</v>
          </cell>
          <cell r="I12">
            <v>0</v>
          </cell>
          <cell r="J12">
            <v>199683</v>
          </cell>
          <cell r="K12">
            <v>284514.93466666655</v>
          </cell>
          <cell r="L12">
            <v>34392.551666666644</v>
          </cell>
          <cell r="N12">
            <v>332928.89333333331</v>
          </cell>
          <cell r="O12">
            <v>44594.170000000013</v>
          </cell>
          <cell r="P12">
            <v>429222.25833333319</v>
          </cell>
          <cell r="Q12">
            <v>44369.866666666625</v>
          </cell>
        </row>
        <row r="13">
          <cell r="B13">
            <v>497618875</v>
          </cell>
          <cell r="C13">
            <v>510904183</v>
          </cell>
          <cell r="I13">
            <v>0</v>
          </cell>
          <cell r="J13">
            <v>1659304</v>
          </cell>
          <cell r="K13">
            <v>1114850</v>
          </cell>
          <cell r="L13">
            <v>46501</v>
          </cell>
          <cell r="N13">
            <v>2673763</v>
          </cell>
          <cell r="O13">
            <v>120036</v>
          </cell>
          <cell r="P13">
            <v>1621444</v>
          </cell>
          <cell r="Q13">
            <v>67772</v>
          </cell>
        </row>
        <row r="18">
          <cell r="I18">
            <v>0</v>
          </cell>
          <cell r="J18">
            <v>284974.05</v>
          </cell>
          <cell r="K18">
            <v>52120</v>
          </cell>
          <cell r="L18">
            <v>12124</v>
          </cell>
          <cell r="N18">
            <v>742350.72</v>
          </cell>
          <cell r="O18">
            <v>0</v>
          </cell>
          <cell r="P18">
            <v>56383</v>
          </cell>
          <cell r="Q18">
            <v>17975</v>
          </cell>
        </row>
        <row r="19">
          <cell r="I19">
            <v>0</v>
          </cell>
          <cell r="J19">
            <v>9159145.2270000037</v>
          </cell>
          <cell r="K19">
            <v>303875.71100000001</v>
          </cell>
          <cell r="L19">
            <v>30815.602999999999</v>
          </cell>
          <cell r="N19">
            <v>7066166.0743333325</v>
          </cell>
          <cell r="O19">
            <v>711572.9</v>
          </cell>
          <cell r="P19">
            <v>307531.89500000002</v>
          </cell>
          <cell r="Q19">
            <v>36472.718999999997</v>
          </cell>
        </row>
        <row r="20">
          <cell r="I20">
            <v>0</v>
          </cell>
          <cell r="J20">
            <v>340150.05148681736</v>
          </cell>
          <cell r="K20">
            <v>1990950.8497959704</v>
          </cell>
          <cell r="L20">
            <v>206184.94643418974</v>
          </cell>
          <cell r="N20">
            <v>166033.20140307231</v>
          </cell>
          <cell r="O20">
            <v>251491.69916074604</v>
          </cell>
          <cell r="P20">
            <v>2154627.4447491113</v>
          </cell>
          <cell r="Q20">
            <v>290703.57261433708</v>
          </cell>
        </row>
        <row r="21">
          <cell r="I21">
            <v>0</v>
          </cell>
          <cell r="J21">
            <v>3172050.4133333336</v>
          </cell>
          <cell r="K21">
            <v>1448343.5393333333</v>
          </cell>
          <cell r="L21">
            <v>147341.21666666673</v>
          </cell>
          <cell r="N21">
            <v>4643388.362980511</v>
          </cell>
          <cell r="O21">
            <v>0</v>
          </cell>
          <cell r="P21">
            <v>1967036.7803333336</v>
          </cell>
          <cell r="Q21">
            <v>167672.97133333341</v>
          </cell>
        </row>
        <row r="22">
          <cell r="I22">
            <v>0</v>
          </cell>
          <cell r="J22">
            <v>341401</v>
          </cell>
          <cell r="K22">
            <v>512622.66933333321</v>
          </cell>
          <cell r="L22">
            <v>87155.509666666607</v>
          </cell>
          <cell r="N22">
            <v>468910.75999999983</v>
          </cell>
          <cell r="O22">
            <v>60018.440000000024</v>
          </cell>
          <cell r="P22">
            <v>659741.66633333312</v>
          </cell>
          <cell r="Q22">
            <v>78586.087999999931</v>
          </cell>
        </row>
        <row r="23">
          <cell r="I23">
            <v>0</v>
          </cell>
          <cell r="J23">
            <v>1994412</v>
          </cell>
          <cell r="K23">
            <v>1314755</v>
          </cell>
          <cell r="L23">
            <v>46963</v>
          </cell>
          <cell r="N23">
            <v>2866164</v>
          </cell>
          <cell r="O23">
            <v>123250</v>
          </cell>
          <cell r="P23">
            <v>1772455</v>
          </cell>
          <cell r="Q23">
            <v>60397</v>
          </cell>
        </row>
      </sheetData>
      <sheetData sheetId="5">
        <row r="8">
          <cell r="B8">
            <v>5380421.0800000001</v>
          </cell>
          <cell r="C8">
            <v>5672876.6600000001</v>
          </cell>
          <cell r="I8">
            <v>0</v>
          </cell>
          <cell r="J8">
            <v>173987</v>
          </cell>
          <cell r="K8">
            <v>89839</v>
          </cell>
          <cell r="L8">
            <v>20650</v>
          </cell>
          <cell r="N8">
            <v>106758.97740044884</v>
          </cell>
          <cell r="O8">
            <v>0</v>
          </cell>
          <cell r="P8">
            <v>91341</v>
          </cell>
          <cell r="Q8">
            <v>28778</v>
          </cell>
        </row>
        <row r="9">
          <cell r="B9">
            <v>13298758.57753</v>
          </cell>
          <cell r="C9">
            <v>14701082.557829998</v>
          </cell>
          <cell r="I9">
            <v>0</v>
          </cell>
          <cell r="J9">
            <v>230544.3389665623</v>
          </cell>
          <cell r="K9">
            <v>152221.84311271898</v>
          </cell>
          <cell r="L9">
            <v>32168.607129231401</v>
          </cell>
          <cell r="N9">
            <v>111153.641379347</v>
          </cell>
          <cell r="O9">
            <v>44788.264529752101</v>
          </cell>
          <cell r="P9">
            <v>154677.2815900413</v>
          </cell>
          <cell r="Q9">
            <v>31470.906396611601</v>
          </cell>
        </row>
        <row r="10">
          <cell r="B10">
            <v>1394101.1044000001</v>
          </cell>
          <cell r="C10">
            <v>1550308.692137867</v>
          </cell>
          <cell r="I10">
            <v>0</v>
          </cell>
          <cell r="J10">
            <v>43379.646315133941</v>
          </cell>
          <cell r="K10">
            <v>280144.13788839598</v>
          </cell>
          <cell r="L10">
            <v>155899.30606793653</v>
          </cell>
          <cell r="N10">
            <v>2630.3739009786646</v>
          </cell>
          <cell r="O10">
            <v>30117.213825779563</v>
          </cell>
          <cell r="P10">
            <v>314757.9452315087</v>
          </cell>
          <cell r="Q10">
            <v>166582.12262821876</v>
          </cell>
        </row>
        <row r="11">
          <cell r="B11">
            <v>13799932.253017521</v>
          </cell>
          <cell r="C11">
            <v>13835198.535257069</v>
          </cell>
          <cell r="I11">
            <v>0</v>
          </cell>
          <cell r="J11">
            <v>309935.6493424775</v>
          </cell>
          <cell r="K11">
            <v>1043718.1849683023</v>
          </cell>
          <cell r="L11">
            <v>164079.57767905307</v>
          </cell>
          <cell r="N11">
            <v>319866.15000000002</v>
          </cell>
          <cell r="O11">
            <v>0</v>
          </cell>
          <cell r="P11">
            <v>1530361.25</v>
          </cell>
          <cell r="Q11">
            <v>794777.03</v>
          </cell>
        </row>
        <row r="12">
          <cell r="B12">
            <v>22088307</v>
          </cell>
          <cell r="C12">
            <v>23276483.921493523</v>
          </cell>
          <cell r="I12">
            <v>0</v>
          </cell>
          <cell r="J12">
            <v>114495.02050866499</v>
          </cell>
          <cell r="K12">
            <v>418195.86943951662</v>
          </cell>
          <cell r="L12">
            <v>66810.404502026722</v>
          </cell>
          <cell r="N12">
            <v>31481.239116747991</v>
          </cell>
          <cell r="O12">
            <v>34830.729430894418</v>
          </cell>
          <cell r="P12">
            <v>596222.63009313983</v>
          </cell>
          <cell r="Q12">
            <v>77962.722043986665</v>
          </cell>
        </row>
        <row r="13">
          <cell r="B13">
            <v>21755344</v>
          </cell>
          <cell r="C13">
            <v>22263848</v>
          </cell>
          <cell r="I13">
            <v>0</v>
          </cell>
          <cell r="J13">
            <v>274084</v>
          </cell>
          <cell r="K13">
            <v>1192616</v>
          </cell>
          <cell r="L13">
            <v>86008</v>
          </cell>
          <cell r="N13">
            <v>355411</v>
          </cell>
          <cell r="O13">
            <v>24554</v>
          </cell>
          <cell r="P13">
            <v>1630707</v>
          </cell>
          <cell r="Q13">
            <v>105216</v>
          </cell>
        </row>
        <row r="18">
          <cell r="I18">
            <v>0</v>
          </cell>
          <cell r="J18">
            <v>120555</v>
          </cell>
          <cell r="K18">
            <v>47018</v>
          </cell>
          <cell r="L18">
            <v>13904</v>
          </cell>
          <cell r="N18">
            <v>51419</v>
          </cell>
          <cell r="O18">
            <v>0</v>
          </cell>
          <cell r="P18">
            <v>48836</v>
          </cell>
          <cell r="Q18">
            <v>20612</v>
          </cell>
        </row>
        <row r="19">
          <cell r="I19">
            <v>0</v>
          </cell>
          <cell r="J19">
            <v>85698.810519727296</v>
          </cell>
          <cell r="K19">
            <v>94632.156899834707</v>
          </cell>
          <cell r="L19">
            <v>20620.4670196281</v>
          </cell>
          <cell r="N19">
            <v>81855.199098057841</v>
          </cell>
          <cell r="O19">
            <v>16490.009261157</v>
          </cell>
          <cell r="P19">
            <v>101882.4822483802</v>
          </cell>
          <cell r="Q19">
            <v>19330.181286528928</v>
          </cell>
        </row>
        <row r="20">
          <cell r="I20">
            <v>0</v>
          </cell>
          <cell r="J20">
            <v>36391.412051366919</v>
          </cell>
          <cell r="K20">
            <v>235014.38166670519</v>
          </cell>
          <cell r="L20">
            <v>130784.74278987279</v>
          </cell>
          <cell r="N20">
            <v>3563.6256361042879</v>
          </cell>
          <cell r="O20">
            <v>24004.187285404765</v>
          </cell>
          <cell r="P20">
            <v>264971.82699691335</v>
          </cell>
          <cell r="Q20">
            <v>140233.37630240829</v>
          </cell>
        </row>
        <row r="21">
          <cell r="I21">
            <v>0</v>
          </cell>
          <cell r="J21">
            <v>108933.7820609709</v>
          </cell>
          <cell r="K21">
            <v>386424.57083970023</v>
          </cell>
          <cell r="L21">
            <v>53848.720782313896</v>
          </cell>
          <cell r="N21">
            <v>157077.54</v>
          </cell>
          <cell r="O21">
            <v>0</v>
          </cell>
          <cell r="P21">
            <v>548280.39</v>
          </cell>
          <cell r="Q21">
            <v>61172.77</v>
          </cell>
        </row>
        <row r="22">
          <cell r="I22">
            <v>0</v>
          </cell>
          <cell r="J22">
            <v>53108.878812810857</v>
          </cell>
          <cell r="K22">
            <v>193109.94851313849</v>
          </cell>
          <cell r="L22">
            <v>40441.332286179888</v>
          </cell>
          <cell r="N22">
            <v>18308.231616731638</v>
          </cell>
          <cell r="O22">
            <v>14286.936585365933</v>
          </cell>
          <cell r="P22">
            <v>245661.09715862456</v>
          </cell>
          <cell r="Q22">
            <v>33398.02515845577</v>
          </cell>
        </row>
        <row r="23">
          <cell r="I23">
            <v>0</v>
          </cell>
          <cell r="J23">
            <v>99007</v>
          </cell>
          <cell r="K23">
            <v>508930</v>
          </cell>
          <cell r="L23">
            <v>17247</v>
          </cell>
          <cell r="N23">
            <v>108962</v>
          </cell>
          <cell r="O23">
            <v>5852</v>
          </cell>
          <cell r="P23">
            <v>759473</v>
          </cell>
          <cell r="Q23">
            <v>38775</v>
          </cell>
        </row>
      </sheetData>
      <sheetData sheetId="6">
        <row r="8">
          <cell r="B8">
            <v>53666618</v>
          </cell>
          <cell r="C8">
            <v>58273766</v>
          </cell>
          <cell r="I8">
            <v>0</v>
          </cell>
          <cell r="J8">
            <v>335759</v>
          </cell>
          <cell r="K8">
            <v>61141</v>
          </cell>
          <cell r="L8">
            <v>27123</v>
          </cell>
          <cell r="N8">
            <v>718016</v>
          </cell>
          <cell r="O8">
            <v>0</v>
          </cell>
          <cell r="P8">
            <v>65362</v>
          </cell>
          <cell r="Q8">
            <v>29972</v>
          </cell>
        </row>
        <row r="9">
          <cell r="B9">
            <v>76775868</v>
          </cell>
          <cell r="C9">
            <v>79636328</v>
          </cell>
          <cell r="I9">
            <v>0</v>
          </cell>
          <cell r="J9">
            <v>1591324</v>
          </cell>
          <cell r="K9">
            <v>283962</v>
          </cell>
          <cell r="L9">
            <v>1159058</v>
          </cell>
          <cell r="N9">
            <v>1344448</v>
          </cell>
          <cell r="O9">
            <v>155774</v>
          </cell>
          <cell r="P9">
            <v>264928</v>
          </cell>
          <cell r="Q9">
            <v>1057075</v>
          </cell>
        </row>
        <row r="10">
          <cell r="B10">
            <v>244714122</v>
          </cell>
          <cell r="C10">
            <v>238441081</v>
          </cell>
          <cell r="I10">
            <v>0</v>
          </cell>
          <cell r="J10">
            <v>202830.32693136515</v>
          </cell>
          <cell r="K10">
            <v>1624374.6056728801</v>
          </cell>
          <cell r="L10">
            <v>190196.06739575477</v>
          </cell>
          <cell r="N10">
            <v>67360.662695675564</v>
          </cell>
          <cell r="O10">
            <v>156391</v>
          </cell>
          <cell r="P10">
            <v>1671129.7806563242</v>
          </cell>
          <cell r="Q10">
            <v>231994.55664800029</v>
          </cell>
        </row>
        <row r="11">
          <cell r="B11">
            <v>1581633345</v>
          </cell>
          <cell r="C11">
            <v>1473674519</v>
          </cell>
          <cell r="I11">
            <v>0</v>
          </cell>
          <cell r="J11">
            <v>2043760</v>
          </cell>
          <cell r="K11">
            <v>2879210</v>
          </cell>
          <cell r="L11">
            <v>368555</v>
          </cell>
          <cell r="N11">
            <v>5078149.63738357</v>
          </cell>
          <cell r="O11">
            <v>0</v>
          </cell>
          <cell r="P11">
            <v>4456603</v>
          </cell>
          <cell r="Q11">
            <v>491702</v>
          </cell>
        </row>
        <row r="12">
          <cell r="B12">
            <v>98687644</v>
          </cell>
          <cell r="C12">
            <v>87652730.546715155</v>
          </cell>
          <cell r="I12">
            <v>0</v>
          </cell>
          <cell r="J12">
            <v>623119</v>
          </cell>
          <cell r="K12">
            <v>1761773</v>
          </cell>
          <cell r="L12">
            <v>220174</v>
          </cell>
          <cell r="N12">
            <v>354975</v>
          </cell>
          <cell r="O12">
            <v>32179</v>
          </cell>
          <cell r="P12">
            <v>2786731</v>
          </cell>
          <cell r="Q12">
            <v>273686</v>
          </cell>
        </row>
        <row r="13">
          <cell r="B13">
            <v>109814171</v>
          </cell>
          <cell r="C13">
            <v>106183941</v>
          </cell>
          <cell r="I13">
            <v>0</v>
          </cell>
          <cell r="J13">
            <v>1629734</v>
          </cell>
          <cell r="K13">
            <v>2151829</v>
          </cell>
          <cell r="L13">
            <v>166290</v>
          </cell>
          <cell r="N13">
            <v>2926210</v>
          </cell>
          <cell r="O13">
            <v>136240</v>
          </cell>
          <cell r="P13">
            <v>2997494</v>
          </cell>
          <cell r="Q13">
            <v>226536</v>
          </cell>
        </row>
      </sheetData>
      <sheetData sheetId="7">
        <row r="8">
          <cell r="B8">
            <v>270111.89</v>
          </cell>
          <cell r="C8">
            <v>271637.19</v>
          </cell>
          <cell r="I8">
            <v>0</v>
          </cell>
          <cell r="J8">
            <v>50035</v>
          </cell>
          <cell r="K8">
            <v>18648</v>
          </cell>
          <cell r="L8">
            <v>6930</v>
          </cell>
          <cell r="N8">
            <v>36985</v>
          </cell>
          <cell r="O8">
            <v>0</v>
          </cell>
          <cell r="P8">
            <v>14366</v>
          </cell>
          <cell r="Q8">
            <v>7708</v>
          </cell>
        </row>
        <row r="9">
          <cell r="B9">
            <v>1442472.5965100001</v>
          </cell>
          <cell r="C9">
            <v>1535240.20511</v>
          </cell>
          <cell r="I9">
            <v>0</v>
          </cell>
          <cell r="J9">
            <v>61302.194469479306</v>
          </cell>
          <cell r="K9">
            <v>57888.903076561997</v>
          </cell>
          <cell r="L9">
            <v>41451.756169</v>
          </cell>
          <cell r="N9">
            <v>21970.147102876028</v>
          </cell>
          <cell r="O9">
            <v>9272.4155966942108</v>
          </cell>
          <cell r="P9">
            <v>55073.804940892602</v>
          </cell>
          <cell r="Q9">
            <v>27692.974377272731</v>
          </cell>
        </row>
        <row r="10">
          <cell r="B10">
            <v>213982.98527999999</v>
          </cell>
          <cell r="C10">
            <v>227492.90207999997</v>
          </cell>
          <cell r="I10">
            <v>0</v>
          </cell>
          <cell r="J10">
            <v>7807.502938537611</v>
          </cell>
          <cell r="K10">
            <v>50420.562765507733</v>
          </cell>
          <cell r="L10">
            <v>28058.879996371648</v>
          </cell>
          <cell r="N10">
            <v>1112.596</v>
          </cell>
          <cell r="O10">
            <v>4956.3554389319415</v>
          </cell>
          <cell r="P10">
            <v>58332.561792548462</v>
          </cell>
          <cell r="Q10">
            <v>30871.856005405527</v>
          </cell>
        </row>
        <row r="11">
          <cell r="B11">
            <v>5197220.328214936</v>
          </cell>
          <cell r="C11">
            <v>5750298.6900000004</v>
          </cell>
          <cell r="I11">
            <v>0</v>
          </cell>
          <cell r="J11">
            <v>135345.90149738826</v>
          </cell>
          <cell r="K11">
            <v>554811.05950727896</v>
          </cell>
          <cell r="L11">
            <v>91350.33403523406</v>
          </cell>
          <cell r="N11">
            <v>151160.17000000001</v>
          </cell>
          <cell r="O11">
            <v>0</v>
          </cell>
          <cell r="P11">
            <v>828219.18</v>
          </cell>
          <cell r="Q11">
            <v>117324.54</v>
          </cell>
        </row>
        <row r="12">
          <cell r="B12">
            <v>1554127</v>
          </cell>
          <cell r="C12">
            <v>1601267.8596733985</v>
          </cell>
          <cell r="I12">
            <v>0</v>
          </cell>
          <cell r="J12">
            <v>36951.521699411562</v>
          </cell>
          <cell r="K12">
            <v>157053.80310974005</v>
          </cell>
          <cell r="L12">
            <v>35748.283538323056</v>
          </cell>
          <cell r="N12">
            <v>12656.028543608412</v>
          </cell>
          <cell r="O12">
            <v>8368.6159349593236</v>
          </cell>
          <cell r="P12">
            <v>219121.14655867769</v>
          </cell>
          <cell r="Q12">
            <v>40987.978278578623</v>
          </cell>
        </row>
        <row r="13">
          <cell r="B13">
            <v>2176202</v>
          </cell>
          <cell r="C13">
            <v>2105486</v>
          </cell>
          <cell r="I13">
            <v>0</v>
          </cell>
          <cell r="J13">
            <v>94614</v>
          </cell>
          <cell r="K13">
            <v>471614</v>
          </cell>
          <cell r="L13">
            <v>39464</v>
          </cell>
          <cell r="N13">
            <v>156142</v>
          </cell>
          <cell r="O13">
            <v>7492</v>
          </cell>
          <cell r="P13">
            <v>623265</v>
          </cell>
          <cell r="Q13">
            <v>49788</v>
          </cell>
        </row>
      </sheetData>
      <sheetData sheetId="8">
        <row r="8">
          <cell r="B8">
            <v>5328898</v>
          </cell>
          <cell r="C8">
            <v>6139488.8600000003</v>
          </cell>
          <cell r="I8">
            <v>0</v>
          </cell>
          <cell r="J8">
            <v>40270.47</v>
          </cell>
          <cell r="K8">
            <v>3724.75</v>
          </cell>
          <cell r="L8">
            <v>4509.49</v>
          </cell>
          <cell r="N8">
            <v>39718.403599999998</v>
          </cell>
          <cell r="O8">
            <v>75470.875</v>
          </cell>
          <cell r="P8">
            <v>4843.78</v>
          </cell>
          <cell r="Q8">
            <v>7829.14</v>
          </cell>
        </row>
        <row r="9">
          <cell r="B9">
            <v>7469150.8404040001</v>
          </cell>
          <cell r="C9">
            <v>11471825.019454639</v>
          </cell>
          <cell r="I9">
            <v>0</v>
          </cell>
          <cell r="J9">
            <v>162526.88309877325</v>
          </cell>
          <cell r="K9">
            <v>1832.5502906900479</v>
          </cell>
          <cell r="L9">
            <v>73.4285558239784</v>
          </cell>
          <cell r="N9">
            <v>152405.39725019049</v>
          </cell>
          <cell r="O9">
            <v>1429.6977212732299</v>
          </cell>
          <cell r="P9">
            <v>1506.812606003052</v>
          </cell>
          <cell r="Q9">
            <v>77.770592548347466</v>
          </cell>
        </row>
        <row r="10">
          <cell r="B10">
            <v>15955613.717814721</v>
          </cell>
          <cell r="C10">
            <v>19882374.32870058</v>
          </cell>
          <cell r="I10">
            <v>0</v>
          </cell>
          <cell r="J10">
            <v>5731.2743287910753</v>
          </cell>
          <cell r="K10">
            <v>46685.259135098866</v>
          </cell>
          <cell r="L10">
            <v>5545.3806152173438</v>
          </cell>
          <cell r="N10">
            <v>1098.9450457718749</v>
          </cell>
          <cell r="O10">
            <v>8228.427453074999</v>
          </cell>
          <cell r="P10">
            <v>73138.268205034372</v>
          </cell>
          <cell r="Q10">
            <v>9851.3947050437509</v>
          </cell>
        </row>
        <row r="11">
          <cell r="B11">
            <v>73382496.286103517</v>
          </cell>
          <cell r="C11">
            <v>80076864.205123544</v>
          </cell>
          <cell r="I11">
            <v>0</v>
          </cell>
          <cell r="J11">
            <v>7936.6582308844845</v>
          </cell>
          <cell r="K11">
            <v>11602.243655022903</v>
          </cell>
          <cell r="L11">
            <v>506.45591848213223</v>
          </cell>
          <cell r="N11">
            <v>36559.68</v>
          </cell>
          <cell r="O11">
            <v>0</v>
          </cell>
          <cell r="P11">
            <v>28692.914373880176</v>
          </cell>
          <cell r="Q11">
            <v>1064.9811041127518</v>
          </cell>
        </row>
        <row r="12">
          <cell r="B12">
            <v>10420016</v>
          </cell>
          <cell r="C12">
            <v>12663226.333729327</v>
          </cell>
          <cell r="I12">
            <v>0</v>
          </cell>
          <cell r="J12">
            <v>1340.0756129942065</v>
          </cell>
          <cell r="K12">
            <v>6460.3132377637012</v>
          </cell>
          <cell r="L12">
            <v>968.25089779164432</v>
          </cell>
          <cell r="N12">
            <v>3575.8850273310645</v>
          </cell>
          <cell r="O12">
            <v>1727.5142999999998</v>
          </cell>
          <cell r="P12">
            <v>16597.416393899355</v>
          </cell>
          <cell r="Q12">
            <v>2626.1478882621404</v>
          </cell>
        </row>
        <row r="13">
          <cell r="B13">
            <v>9047535</v>
          </cell>
          <cell r="C13">
            <v>12606463</v>
          </cell>
          <cell r="I13">
            <v>0</v>
          </cell>
          <cell r="J13">
            <v>77.930000000000007</v>
          </cell>
          <cell r="K13">
            <v>664.55</v>
          </cell>
          <cell r="L13">
            <v>28.55</v>
          </cell>
          <cell r="N13">
            <v>21531.47</v>
          </cell>
          <cell r="O13">
            <v>109.69</v>
          </cell>
          <cell r="P13">
            <v>4105.05</v>
          </cell>
          <cell r="Q13">
            <v>396.54</v>
          </cell>
        </row>
      </sheetData>
      <sheetData sheetId="9">
        <row r="8">
          <cell r="B8">
            <v>1027341.16</v>
          </cell>
          <cell r="C8">
            <v>1229853.73</v>
          </cell>
          <cell r="I8">
            <v>0</v>
          </cell>
          <cell r="J8">
            <v>304478.03999999998</v>
          </cell>
          <cell r="K8">
            <v>97385.96</v>
          </cell>
          <cell r="L8">
            <v>78972</v>
          </cell>
          <cell r="N8">
            <v>142734.54</v>
          </cell>
          <cell r="O8">
            <v>0</v>
          </cell>
          <cell r="P8">
            <v>71545.91</v>
          </cell>
          <cell r="Q8">
            <v>44552.35</v>
          </cell>
        </row>
        <row r="9">
          <cell r="B9">
            <v>7070960.3485599998</v>
          </cell>
          <cell r="C9">
            <v>7558775.2372599998</v>
          </cell>
          <cell r="I9">
            <v>0</v>
          </cell>
          <cell r="J9">
            <v>118411.1343284215</v>
          </cell>
          <cell r="K9">
            <v>175610.30834609922</v>
          </cell>
          <cell r="L9">
            <v>62738.085019983497</v>
          </cell>
          <cell r="N9">
            <v>40184.320160809919</v>
          </cell>
          <cell r="O9">
            <v>14911.2732</v>
          </cell>
          <cell r="P9">
            <v>245677.89437533059</v>
          </cell>
          <cell r="Q9">
            <v>56757.533962628098</v>
          </cell>
        </row>
        <row r="10">
          <cell r="B10">
            <v>517219.13270399999</v>
          </cell>
          <cell r="C10">
            <v>585622.72806400002</v>
          </cell>
          <cell r="I10">
            <v>0</v>
          </cell>
          <cell r="J10">
            <v>85770.139299912829</v>
          </cell>
          <cell r="K10">
            <v>553900.36046372773</v>
          </cell>
          <cell r="L10">
            <v>308243.75793819502</v>
          </cell>
          <cell r="N10">
            <v>9007.6729944639992</v>
          </cell>
          <cell r="O10">
            <v>70309.09941909097</v>
          </cell>
          <cell r="P10">
            <v>762364.07138124132</v>
          </cell>
          <cell r="Q10">
            <v>403472.65938837739</v>
          </cell>
        </row>
        <row r="11">
          <cell r="B11">
            <v>11889632.692660082</v>
          </cell>
          <cell r="C11">
            <v>12853200.43</v>
          </cell>
          <cell r="I11">
            <v>0</v>
          </cell>
          <cell r="J11">
            <v>287344.34375660727</v>
          </cell>
          <cell r="K11">
            <v>1662281.5567450353</v>
          </cell>
          <cell r="L11">
            <v>366281.74422495067</v>
          </cell>
          <cell r="N11">
            <v>393437</v>
          </cell>
          <cell r="O11">
            <v>0</v>
          </cell>
          <cell r="P11">
            <v>2513575.2599999998</v>
          </cell>
          <cell r="Q11">
            <v>459770.24</v>
          </cell>
        </row>
        <row r="12">
          <cell r="B12">
            <v>9432308</v>
          </cell>
          <cell r="C12">
            <v>10513313.837265056</v>
          </cell>
          <cell r="I12">
            <v>0</v>
          </cell>
          <cell r="J12">
            <v>89799.764609626698</v>
          </cell>
          <cell r="K12">
            <v>413432.78888305131</v>
          </cell>
          <cell r="L12">
            <v>92326.314365864411</v>
          </cell>
          <cell r="N12">
            <v>44779.110081284336</v>
          </cell>
          <cell r="O12">
            <v>5144.5944715447122</v>
          </cell>
          <cell r="P12">
            <v>356577.26903317228</v>
          </cell>
          <cell r="Q12">
            <v>74563.377368688394</v>
          </cell>
        </row>
        <row r="13">
          <cell r="B13">
            <v>4446028</v>
          </cell>
          <cell r="C13">
            <v>5349397</v>
          </cell>
          <cell r="I13">
            <v>0</v>
          </cell>
          <cell r="J13">
            <v>13590</v>
          </cell>
          <cell r="K13">
            <v>399318</v>
          </cell>
          <cell r="L13">
            <v>41718</v>
          </cell>
          <cell r="N13">
            <v>107823</v>
          </cell>
          <cell r="O13">
            <v>10421</v>
          </cell>
          <cell r="P13">
            <v>556296</v>
          </cell>
          <cell r="Q13">
            <v>46821</v>
          </cell>
        </row>
      </sheetData>
      <sheetData sheetId="10" refreshError="1"/>
      <sheetData sheetId="11">
        <row r="8">
          <cell r="H8">
            <v>0</v>
          </cell>
          <cell r="I8">
            <v>11120</v>
          </cell>
          <cell r="J8">
            <v>0</v>
          </cell>
          <cell r="K8">
            <v>0</v>
          </cell>
          <cell r="L8">
            <v>12191</v>
          </cell>
          <cell r="M8">
            <v>0</v>
          </cell>
        </row>
        <row r="9">
          <cell r="H9">
            <v>9147021.1500000004</v>
          </cell>
          <cell r="I9">
            <v>282119.36666666658</v>
          </cell>
          <cell r="J9">
            <v>31137.183333333334</v>
          </cell>
          <cell r="K9">
            <v>19776828.083333332</v>
          </cell>
          <cell r="L9">
            <v>717439.25000000035</v>
          </cell>
          <cell r="M9">
            <v>106606.91666666667</v>
          </cell>
        </row>
        <row r="10">
          <cell r="H10">
            <v>0</v>
          </cell>
          <cell r="I10">
            <v>829227.54</v>
          </cell>
          <cell r="J10">
            <v>45311.95</v>
          </cell>
          <cell r="K10">
            <v>0</v>
          </cell>
          <cell r="L10">
            <v>1407204.52</v>
          </cell>
          <cell r="M10">
            <v>60877.719999999987</v>
          </cell>
        </row>
        <row r="11">
          <cell r="H11">
            <v>20678078.416666668</v>
          </cell>
          <cell r="I11">
            <v>833261.3666666667</v>
          </cell>
          <cell r="J11">
            <v>0</v>
          </cell>
          <cell r="K11">
            <v>19302651.007529374</v>
          </cell>
          <cell r="L11">
            <v>1814104.5806637667</v>
          </cell>
          <cell r="M11">
            <v>4855.3113567240744</v>
          </cell>
        </row>
        <row r="12">
          <cell r="H12">
            <v>660527.74600000016</v>
          </cell>
          <cell r="I12">
            <v>1580177.7179999996</v>
          </cell>
          <cell r="J12">
            <v>812864.87600000005</v>
          </cell>
          <cell r="K12">
            <v>1008027.4230000001</v>
          </cell>
          <cell r="L12">
            <v>2368024.6870000018</v>
          </cell>
          <cell r="M12">
            <v>1154953.6149999998</v>
          </cell>
        </row>
        <row r="13">
          <cell r="H13">
            <v>3678835</v>
          </cell>
          <cell r="I13">
            <v>2274664</v>
          </cell>
          <cell r="J13">
            <v>171311</v>
          </cell>
          <cell r="K13">
            <v>4703032</v>
          </cell>
          <cell r="L13">
            <v>3138693</v>
          </cell>
          <cell r="M13">
            <v>326031</v>
          </cell>
        </row>
        <row r="18">
          <cell r="H18">
            <v>0</v>
          </cell>
          <cell r="I18">
            <v>3336</v>
          </cell>
          <cell r="J18">
            <v>0</v>
          </cell>
          <cell r="K18">
            <v>0</v>
          </cell>
          <cell r="L18">
            <v>3657.2999999999997</v>
          </cell>
          <cell r="M18">
            <v>0</v>
          </cell>
        </row>
        <row r="19">
          <cell r="H19">
            <v>376525.7074999999</v>
          </cell>
          <cell r="I19">
            <v>20157.875719565192</v>
          </cell>
          <cell r="J19">
            <v>3194.8059273999038</v>
          </cell>
          <cell r="K19">
            <v>802557.8041666667</v>
          </cell>
          <cell r="L19">
            <v>53689.130069612271</v>
          </cell>
          <cell r="M19">
            <v>10810.069190378383</v>
          </cell>
        </row>
        <row r="20">
          <cell r="H20">
            <v>0</v>
          </cell>
          <cell r="I20">
            <v>24876.410000000003</v>
          </cell>
          <cell r="J20">
            <v>4624.9400000000005</v>
          </cell>
          <cell r="K20">
            <v>0</v>
          </cell>
          <cell r="L20">
            <v>42220.960000000006</v>
          </cell>
          <cell r="M20">
            <v>6232.1600000000017</v>
          </cell>
        </row>
        <row r="21">
          <cell r="H21">
            <v>655330.80783333338</v>
          </cell>
          <cell r="I21">
            <v>194239.50784557435</v>
          </cell>
          <cell r="J21">
            <v>0</v>
          </cell>
          <cell r="K21">
            <v>562660.19737235236</v>
          </cell>
          <cell r="L21">
            <v>84996.524658067559</v>
          </cell>
          <cell r="M21">
            <v>163.52242973168325</v>
          </cell>
        </row>
        <row r="22">
          <cell r="H22">
            <v>42297.369195088213</v>
          </cell>
          <cell r="I22">
            <v>126528.4365803689</v>
          </cell>
          <cell r="J22">
            <v>68597.769637452599</v>
          </cell>
          <cell r="K22">
            <v>20017.83408868852</v>
          </cell>
          <cell r="L22">
            <v>236276.02974862064</v>
          </cell>
          <cell r="M22">
            <v>105115.22064287731</v>
          </cell>
        </row>
        <row r="23">
          <cell r="H23">
            <v>29264</v>
          </cell>
          <cell r="I23">
            <v>6727</v>
          </cell>
          <cell r="J23">
            <v>0</v>
          </cell>
          <cell r="K23">
            <v>39260</v>
          </cell>
          <cell r="L23">
            <v>5435</v>
          </cell>
          <cell r="M23">
            <v>0</v>
          </cell>
        </row>
        <row r="28">
          <cell r="H28">
            <v>205266</v>
          </cell>
          <cell r="I28">
            <v>1046266</v>
          </cell>
          <cell r="J28">
            <v>218245</v>
          </cell>
          <cell r="K28">
            <v>280897</v>
          </cell>
          <cell r="L28">
            <v>995623</v>
          </cell>
          <cell r="M28">
            <v>357876</v>
          </cell>
        </row>
        <row r="29">
          <cell r="H29">
            <v>538497.83333333326</v>
          </cell>
          <cell r="I29">
            <v>858351.43333333323</v>
          </cell>
          <cell r="J29">
            <v>1100863.4666666668</v>
          </cell>
          <cell r="K29">
            <v>1920704.6166666667</v>
          </cell>
          <cell r="L29">
            <v>2039518.8833333333</v>
          </cell>
          <cell r="M29">
            <v>2592867.6333333338</v>
          </cell>
        </row>
        <row r="30">
          <cell r="H30">
            <v>167170.93666666668</v>
          </cell>
          <cell r="I30">
            <v>679650.12999999989</v>
          </cell>
          <cell r="J30">
            <v>408273.04333333316</v>
          </cell>
          <cell r="K30">
            <v>513914.36666666664</v>
          </cell>
          <cell r="L30">
            <v>1230170.4533333336</v>
          </cell>
          <cell r="M30">
            <v>969397.36000000034</v>
          </cell>
        </row>
        <row r="31">
          <cell r="H31">
            <v>240538.83333333279</v>
          </cell>
          <cell r="I31">
            <v>2321359.7999999989</v>
          </cell>
          <cell r="J31">
            <v>1555778.7500000005</v>
          </cell>
          <cell r="K31">
            <v>604190.62147062458</v>
          </cell>
          <cell r="L31">
            <v>4268563.619002901</v>
          </cell>
          <cell r="M31">
            <v>1883934.8173099407</v>
          </cell>
        </row>
        <row r="32">
          <cell r="H32">
            <v>0</v>
          </cell>
          <cell r="I32">
            <v>0</v>
          </cell>
          <cell r="J32">
            <v>0</v>
          </cell>
          <cell r="K32">
            <v>0</v>
          </cell>
          <cell r="L32">
            <v>0</v>
          </cell>
          <cell r="M32">
            <v>0</v>
          </cell>
        </row>
        <row r="33">
          <cell r="H33">
            <v>323074</v>
          </cell>
          <cell r="I33">
            <v>2231750</v>
          </cell>
          <cell r="J33">
            <v>519980</v>
          </cell>
          <cell r="K33">
            <v>476077</v>
          </cell>
          <cell r="L33">
            <v>3307255</v>
          </cell>
          <cell r="M33">
            <v>1175747</v>
          </cell>
        </row>
        <row r="38">
          <cell r="H38">
            <v>56200.457619385328</v>
          </cell>
          <cell r="I38">
            <v>153480.43709991558</v>
          </cell>
          <cell r="J38">
            <v>96468.303153007757</v>
          </cell>
          <cell r="K38">
            <v>18690</v>
          </cell>
          <cell r="L38">
            <v>331332.01518904499</v>
          </cell>
          <cell r="M38">
            <v>171081.52037684698</v>
          </cell>
        </row>
        <row r="39">
          <cell r="H39">
            <v>37627.068982539931</v>
          </cell>
          <cell r="I39">
            <v>153266.74599722767</v>
          </cell>
          <cell r="J39">
            <v>115322.57261224063</v>
          </cell>
          <cell r="K39">
            <v>52560.717500000079</v>
          </cell>
          <cell r="L39">
            <v>328900.25808455108</v>
          </cell>
          <cell r="M39">
            <v>264624.47530907788</v>
          </cell>
        </row>
        <row r="40">
          <cell r="H40">
            <v>35048.866636240004</v>
          </cell>
          <cell r="I40">
            <v>102357.42001248864</v>
          </cell>
          <cell r="J40">
            <v>45144.983503187425</v>
          </cell>
          <cell r="K40">
            <v>33153.790046228307</v>
          </cell>
          <cell r="L40">
            <v>207823.57902623381</v>
          </cell>
          <cell r="M40">
            <v>103106.47672558689</v>
          </cell>
        </row>
        <row r="41">
          <cell r="H41">
            <v>14263.249192175434</v>
          </cell>
          <cell r="I41">
            <v>429732.5293510381</v>
          </cell>
          <cell r="J41">
            <v>283016.80977892363</v>
          </cell>
          <cell r="K41">
            <v>50628.136298124446</v>
          </cell>
          <cell r="L41">
            <v>718148.14586179005</v>
          </cell>
          <cell r="M41">
            <v>276587.71862668236</v>
          </cell>
        </row>
        <row r="42">
          <cell r="H42">
            <v>0</v>
          </cell>
          <cell r="I42">
            <v>0</v>
          </cell>
          <cell r="J42">
            <v>0</v>
          </cell>
          <cell r="K42">
            <v>0</v>
          </cell>
          <cell r="L42">
            <v>0</v>
          </cell>
          <cell r="M42">
            <v>0</v>
          </cell>
        </row>
        <row r="43">
          <cell r="H43">
            <v>17851</v>
          </cell>
          <cell r="I43">
            <v>426869</v>
          </cell>
          <cell r="J43">
            <v>113491</v>
          </cell>
          <cell r="K43">
            <v>20444</v>
          </cell>
          <cell r="L43">
            <v>578282</v>
          </cell>
          <cell r="M43">
            <v>182778</v>
          </cell>
        </row>
      </sheetData>
      <sheetData sheetId="12">
        <row r="8">
          <cell r="H8">
            <v>0</v>
          </cell>
          <cell r="I8">
            <v>8310</v>
          </cell>
          <cell r="J8">
            <v>0</v>
          </cell>
          <cell r="K8">
            <v>0</v>
          </cell>
          <cell r="L8">
            <v>8926</v>
          </cell>
          <cell r="M8">
            <v>0</v>
          </cell>
        </row>
        <row r="9">
          <cell r="H9">
            <v>2053581</v>
          </cell>
          <cell r="I9">
            <v>132112</v>
          </cell>
          <cell r="J9">
            <v>53614</v>
          </cell>
          <cell r="K9">
            <v>6756803</v>
          </cell>
          <cell r="L9">
            <v>424896</v>
          </cell>
          <cell r="M9">
            <v>184766</v>
          </cell>
        </row>
        <row r="10">
          <cell r="H10">
            <v>0</v>
          </cell>
          <cell r="I10">
            <v>273016</v>
          </cell>
          <cell r="J10">
            <v>6793</v>
          </cell>
          <cell r="K10">
            <v>0</v>
          </cell>
          <cell r="L10">
            <v>322358</v>
          </cell>
          <cell r="M10">
            <v>8479</v>
          </cell>
        </row>
        <row r="11">
          <cell r="H11">
            <v>2239014</v>
          </cell>
          <cell r="I11">
            <v>149775</v>
          </cell>
          <cell r="J11">
            <v>0</v>
          </cell>
          <cell r="K11">
            <v>2606331.9407078633</v>
          </cell>
          <cell r="L11">
            <v>497999.29883520497</v>
          </cell>
          <cell r="M11">
            <v>5874.5383938336608</v>
          </cell>
        </row>
        <row r="12">
          <cell r="H12">
            <v>376840</v>
          </cell>
          <cell r="I12">
            <v>492621</v>
          </cell>
          <cell r="J12">
            <v>477087</v>
          </cell>
          <cell r="K12">
            <v>705817</v>
          </cell>
          <cell r="L12">
            <v>898522</v>
          </cell>
          <cell r="M12">
            <v>501010</v>
          </cell>
        </row>
        <row r="13">
          <cell r="H13">
            <v>1153961</v>
          </cell>
          <cell r="I13">
            <v>1050830</v>
          </cell>
          <cell r="J13">
            <v>211179</v>
          </cell>
          <cell r="K13">
            <v>1520760</v>
          </cell>
          <cell r="L13">
            <v>1536432</v>
          </cell>
          <cell r="M13">
            <v>454550</v>
          </cell>
        </row>
        <row r="18">
          <cell r="H18">
            <v>0</v>
          </cell>
          <cell r="I18">
            <v>83.100000000000009</v>
          </cell>
          <cell r="J18">
            <v>0</v>
          </cell>
          <cell r="K18">
            <v>0</v>
          </cell>
          <cell r="L18">
            <v>89.26</v>
          </cell>
          <cell r="M18">
            <v>0</v>
          </cell>
        </row>
        <row r="19">
          <cell r="H19">
            <v>12481.759999999998</v>
          </cell>
          <cell r="I19">
            <v>2791.8142585866726</v>
          </cell>
          <cell r="J19">
            <v>1079.1024904214557</v>
          </cell>
          <cell r="K19">
            <v>46900.299999999996</v>
          </cell>
          <cell r="L19">
            <v>8621.7303082729504</v>
          </cell>
          <cell r="M19">
            <v>3713.2691520633703</v>
          </cell>
        </row>
        <row r="20">
          <cell r="H20">
            <v>0</v>
          </cell>
          <cell r="I20">
            <v>1360.18</v>
          </cell>
          <cell r="J20">
            <v>34.300000000000004</v>
          </cell>
          <cell r="K20">
            <v>0</v>
          </cell>
          <cell r="L20">
            <v>1602.2500000000002</v>
          </cell>
          <cell r="M20">
            <v>42.510000000000019</v>
          </cell>
        </row>
        <row r="21">
          <cell r="H21">
            <v>9859.3840000000055</v>
          </cell>
          <cell r="I21">
            <v>3083.9801957513209</v>
          </cell>
          <cell r="J21">
            <v>0</v>
          </cell>
          <cell r="K21">
            <v>11944.964723849313</v>
          </cell>
          <cell r="L21">
            <v>5991.4459183019035</v>
          </cell>
          <cell r="M21">
            <v>10.042870728778231</v>
          </cell>
        </row>
        <row r="22">
          <cell r="H22">
            <v>7524.9588761188988</v>
          </cell>
          <cell r="I22">
            <v>13695.149910447286</v>
          </cell>
          <cell r="J22">
            <v>6278.5066121675991</v>
          </cell>
          <cell r="K22">
            <v>12739.306365573701</v>
          </cell>
          <cell r="L22">
            <v>28472.299460625305</v>
          </cell>
          <cell r="M22">
            <v>7656.9739144210998</v>
          </cell>
        </row>
        <row r="23">
          <cell r="H23">
            <v>12574</v>
          </cell>
          <cell r="I23">
            <v>69</v>
          </cell>
          <cell r="J23">
            <v>0</v>
          </cell>
          <cell r="K23">
            <v>15698</v>
          </cell>
          <cell r="L23">
            <v>64</v>
          </cell>
          <cell r="M23">
            <v>0</v>
          </cell>
        </row>
        <row r="28">
          <cell r="H28">
            <v>162304</v>
          </cell>
          <cell r="I28">
            <v>373824</v>
          </cell>
          <cell r="J28">
            <v>145962</v>
          </cell>
          <cell r="K28">
            <v>200740</v>
          </cell>
          <cell r="L28">
            <v>695076</v>
          </cell>
          <cell r="M28">
            <v>310556</v>
          </cell>
        </row>
        <row r="29">
          <cell r="H29">
            <v>476929</v>
          </cell>
          <cell r="I29">
            <v>826104</v>
          </cell>
          <cell r="J29">
            <v>542441</v>
          </cell>
          <cell r="K29">
            <v>1784637</v>
          </cell>
          <cell r="L29">
            <v>2118602</v>
          </cell>
          <cell r="M29">
            <v>1167778</v>
          </cell>
        </row>
        <row r="30">
          <cell r="H30">
            <v>305149</v>
          </cell>
          <cell r="I30">
            <v>572566</v>
          </cell>
          <cell r="J30">
            <v>256518</v>
          </cell>
          <cell r="K30">
            <v>661347</v>
          </cell>
          <cell r="L30">
            <v>1318005</v>
          </cell>
          <cell r="M30">
            <v>698637</v>
          </cell>
        </row>
        <row r="31">
          <cell r="H31">
            <v>303960</v>
          </cell>
          <cell r="I31">
            <v>1337070</v>
          </cell>
          <cell r="J31">
            <v>689897</v>
          </cell>
          <cell r="K31">
            <v>686962.05929213646</v>
          </cell>
          <cell r="L31">
            <v>2915824.7011647951</v>
          </cell>
          <cell r="M31">
            <v>1146758.4616061663</v>
          </cell>
        </row>
        <row r="32">
          <cell r="H32">
            <v>0</v>
          </cell>
          <cell r="I32">
            <v>0</v>
          </cell>
          <cell r="J32">
            <v>0</v>
          </cell>
          <cell r="K32">
            <v>0</v>
          </cell>
          <cell r="L32">
            <v>0</v>
          </cell>
          <cell r="M32">
            <v>0</v>
          </cell>
        </row>
        <row r="33">
          <cell r="H33">
            <v>408505</v>
          </cell>
          <cell r="I33">
            <v>1547408</v>
          </cell>
          <cell r="J33">
            <v>322285</v>
          </cell>
          <cell r="K33">
            <v>550084</v>
          </cell>
          <cell r="L33">
            <v>2463752</v>
          </cell>
          <cell r="M33">
            <v>551323</v>
          </cell>
        </row>
        <row r="38">
          <cell r="H38">
            <v>3330.9034650664744</v>
          </cell>
          <cell r="I38">
            <v>9637.6517478077294</v>
          </cell>
          <cell r="J38">
            <v>5371.1930488104827</v>
          </cell>
          <cell r="K38">
            <v>2480.03088543578</v>
          </cell>
          <cell r="L38">
            <v>23900.215094113461</v>
          </cell>
          <cell r="M38">
            <v>10353.84453755607</v>
          </cell>
        </row>
        <row r="39">
          <cell r="H39">
            <v>7508.333881156399</v>
          </cell>
          <cell r="I39">
            <v>17499.10535100905</v>
          </cell>
          <cell r="J39">
            <v>6956.0976019132377</v>
          </cell>
          <cell r="K39">
            <v>21041.96</v>
          </cell>
          <cell r="L39">
            <v>29474.052013524717</v>
          </cell>
          <cell r="M39">
            <v>13313.533971729479</v>
          </cell>
        </row>
        <row r="40">
          <cell r="H40">
            <v>3978.9455880699993</v>
          </cell>
          <cell r="I40">
            <v>12134.032937892</v>
          </cell>
          <cell r="J40">
            <v>3222.4935573290036</v>
          </cell>
          <cell r="K40">
            <v>11504.744963130001</v>
          </cell>
          <cell r="L40">
            <v>26674.130994123399</v>
          </cell>
          <cell r="M40">
            <v>7106.5201810217004</v>
          </cell>
        </row>
        <row r="41">
          <cell r="H41">
            <v>6092.9014213199998</v>
          </cell>
          <cell r="I41">
            <v>20286.907415206191</v>
          </cell>
          <cell r="J41">
            <v>11656.199556877111</v>
          </cell>
          <cell r="K41">
            <v>11421.646187882749</v>
          </cell>
          <cell r="L41">
            <v>54814.968354554134</v>
          </cell>
          <cell r="M41">
            <v>20617.565277276437</v>
          </cell>
        </row>
        <row r="42">
          <cell r="H42">
            <v>0</v>
          </cell>
          <cell r="I42">
            <v>0</v>
          </cell>
          <cell r="J42">
            <v>0</v>
          </cell>
          <cell r="K42">
            <v>0</v>
          </cell>
          <cell r="L42">
            <v>0</v>
          </cell>
          <cell r="M42">
            <v>0</v>
          </cell>
        </row>
        <row r="43">
          <cell r="H43">
            <v>9439</v>
          </cell>
          <cell r="I43">
            <v>62197</v>
          </cell>
          <cell r="J43">
            <v>12284</v>
          </cell>
          <cell r="K43">
            <v>11120</v>
          </cell>
          <cell r="L43">
            <v>93019</v>
          </cell>
          <cell r="M43">
            <v>17743</v>
          </cell>
        </row>
      </sheetData>
      <sheetData sheetId="13">
        <row r="8">
          <cell r="H8">
            <v>0</v>
          </cell>
          <cell r="I8">
            <v>12.33203125</v>
          </cell>
          <cell r="J8">
            <v>0</v>
          </cell>
          <cell r="K8">
            <v>0</v>
          </cell>
          <cell r="L8">
            <v>28.19</v>
          </cell>
          <cell r="M8">
            <v>0</v>
          </cell>
        </row>
        <row r="9">
          <cell r="H9">
            <v>265137.97878779471</v>
          </cell>
          <cell r="I9">
            <v>8614.6472612032649</v>
          </cell>
          <cell r="J9">
            <v>3250.1698379814616</v>
          </cell>
          <cell r="K9">
            <v>713278.33690194879</v>
          </cell>
          <cell r="L9">
            <v>40235.739775376358</v>
          </cell>
          <cell r="M9">
            <v>8042.3066931953654</v>
          </cell>
        </row>
        <row r="10">
          <cell r="H10">
            <v>0</v>
          </cell>
          <cell r="I10">
            <v>24927.843046874998</v>
          </cell>
          <cell r="J10">
            <v>1440.7294042968751</v>
          </cell>
          <cell r="K10">
            <v>0</v>
          </cell>
          <cell r="L10">
            <v>70447.492636718744</v>
          </cell>
          <cell r="M10">
            <v>2197.4927636718749</v>
          </cell>
        </row>
        <row r="11">
          <cell r="H11">
            <v>161146.76135706902</v>
          </cell>
          <cell r="I11">
            <v>5832.4504627026618</v>
          </cell>
          <cell r="J11">
            <v>0</v>
          </cell>
          <cell r="K11">
            <v>156939.4752641666</v>
          </cell>
          <cell r="L11">
            <v>19221.351055370316</v>
          </cell>
          <cell r="M11">
            <v>41.107789208119179</v>
          </cell>
        </row>
        <row r="12">
          <cell r="H12">
            <v>4774.5552790595693</v>
          </cell>
          <cell r="I12">
            <v>11910.629637848633</v>
          </cell>
          <cell r="J12">
            <v>23813.791446833013</v>
          </cell>
          <cell r="K12">
            <v>12281.255609282227</v>
          </cell>
          <cell r="L12">
            <v>44196.413698138662</v>
          </cell>
          <cell r="M12">
            <v>32756.673298900387</v>
          </cell>
        </row>
        <row r="13">
          <cell r="H13">
            <v>27873</v>
          </cell>
          <cell r="I13">
            <v>8387</v>
          </cell>
          <cell r="J13">
            <v>15146</v>
          </cell>
          <cell r="K13">
            <v>44578</v>
          </cell>
          <cell r="L13">
            <v>17830</v>
          </cell>
          <cell r="M13">
            <v>41639</v>
          </cell>
        </row>
        <row r="18">
          <cell r="H18">
            <v>0</v>
          </cell>
          <cell r="I18">
            <v>126.28</v>
          </cell>
          <cell r="J18">
            <v>0</v>
          </cell>
          <cell r="K18">
            <v>0</v>
          </cell>
          <cell r="L18">
            <v>288.68</v>
          </cell>
          <cell r="M18">
            <v>0</v>
          </cell>
        </row>
        <row r="19">
          <cell r="H19">
            <v>503849.51393508987</v>
          </cell>
          <cell r="I19">
            <v>31801.551910856804</v>
          </cell>
          <cell r="J19">
            <v>13449.621066593216</v>
          </cell>
          <cell r="K19">
            <v>1323745.8246898889</v>
          </cell>
          <cell r="L19">
            <v>107627.96047739306</v>
          </cell>
          <cell r="M19">
            <v>51701.661580949483</v>
          </cell>
        </row>
        <row r="20">
          <cell r="H20">
            <v>0</v>
          </cell>
          <cell r="I20">
            <v>25494.880000000005</v>
          </cell>
          <cell r="J20">
            <v>2234.33</v>
          </cell>
          <cell r="K20">
            <v>0</v>
          </cell>
          <cell r="L20">
            <v>72040.250000000015</v>
          </cell>
          <cell r="M20">
            <v>3270.4300000000007</v>
          </cell>
        </row>
        <row r="21">
          <cell r="H21">
            <v>263909.88548193366</v>
          </cell>
          <cell r="I21">
            <v>42784.790554764331</v>
          </cell>
          <cell r="J21">
            <v>0</v>
          </cell>
          <cell r="K21">
            <v>605614.41832846776</v>
          </cell>
          <cell r="L21">
            <v>143377.2969580738</v>
          </cell>
          <cell r="M21">
            <v>30609.424681136334</v>
          </cell>
        </row>
        <row r="22">
          <cell r="H22">
            <v>100876.76395029658</v>
          </cell>
          <cell r="I22">
            <v>200481.35589737474</v>
          </cell>
          <cell r="J22">
            <v>96179.737323039764</v>
          </cell>
          <cell r="K22">
            <v>52484.176749852886</v>
          </cell>
          <cell r="L22">
            <v>635330.67257299996</v>
          </cell>
          <cell r="M22">
            <v>200577.21699424169</v>
          </cell>
        </row>
        <row r="23">
          <cell r="H23">
            <v>118347</v>
          </cell>
          <cell r="I23">
            <v>5704</v>
          </cell>
          <cell r="J23">
            <v>0</v>
          </cell>
          <cell r="K23">
            <v>108098</v>
          </cell>
          <cell r="L23">
            <v>7001</v>
          </cell>
          <cell r="M23">
            <v>0</v>
          </cell>
        </row>
        <row r="28">
          <cell r="H28">
            <v>2096.052734375</v>
          </cell>
          <cell r="I28">
            <v>24036.2236328125</v>
          </cell>
          <cell r="J28">
            <v>5539.33203125</v>
          </cell>
          <cell r="K28">
            <v>3384.0751953125</v>
          </cell>
          <cell r="L28">
            <v>13605.13671875</v>
          </cell>
          <cell r="M28">
            <v>8284.4326171875</v>
          </cell>
        </row>
        <row r="29">
          <cell r="H29">
            <v>11526.587354409512</v>
          </cell>
          <cell r="I29">
            <v>17579.289287853058</v>
          </cell>
          <cell r="J29">
            <v>41834.589530023746</v>
          </cell>
          <cell r="K29">
            <v>55636.588850124739</v>
          </cell>
          <cell r="L29">
            <v>53715.538486533806</v>
          </cell>
          <cell r="M29">
            <v>94375.304057282396</v>
          </cell>
        </row>
        <row r="30">
          <cell r="H30">
            <v>22009.096792775432</v>
          </cell>
          <cell r="I30">
            <v>7339.6715406206622</v>
          </cell>
          <cell r="J30">
            <v>19191.214980497512</v>
          </cell>
          <cell r="K30">
            <v>73314.807879257496</v>
          </cell>
          <cell r="L30">
            <v>18221.046647732663</v>
          </cell>
          <cell r="M30">
            <v>57517.050439440878</v>
          </cell>
        </row>
        <row r="31">
          <cell r="H31">
            <v>983.85763488151133</v>
          </cell>
          <cell r="I31">
            <v>35066.229266399518</v>
          </cell>
          <cell r="J31">
            <v>45597.285109645702</v>
          </cell>
          <cell r="K31">
            <v>7539.9721005676138</v>
          </cell>
          <cell r="L31">
            <v>130082.56238271463</v>
          </cell>
          <cell r="M31">
            <v>109525.86887516512</v>
          </cell>
        </row>
        <row r="32">
          <cell r="H32">
            <v>0</v>
          </cell>
          <cell r="I32">
            <v>0</v>
          </cell>
          <cell r="J32">
            <v>0</v>
          </cell>
          <cell r="K32">
            <v>0</v>
          </cell>
          <cell r="L32">
            <v>0</v>
          </cell>
          <cell r="M32">
            <v>0</v>
          </cell>
        </row>
        <row r="33">
          <cell r="H33">
            <v>842</v>
          </cell>
          <cell r="I33">
            <v>8633</v>
          </cell>
          <cell r="J33">
            <v>9787</v>
          </cell>
          <cell r="K33">
            <v>4088</v>
          </cell>
          <cell r="L33">
            <v>31294</v>
          </cell>
          <cell r="M33">
            <v>29006</v>
          </cell>
        </row>
        <row r="38">
          <cell r="H38">
            <v>14074.592253507955</v>
          </cell>
          <cell r="I38">
            <v>343518.99647118303</v>
          </cell>
          <cell r="J38">
            <v>436260.02514131542</v>
          </cell>
          <cell r="K38">
            <v>30167.056703598348</v>
          </cell>
          <cell r="L38">
            <v>477564.07502943662</v>
          </cell>
          <cell r="M38">
            <v>347042.95541663008</v>
          </cell>
        </row>
        <row r="39">
          <cell r="H39">
            <v>30565.54534835001</v>
          </cell>
          <cell r="I39">
            <v>116251.25671559904</v>
          </cell>
          <cell r="J39">
            <v>325479.81923109805</v>
          </cell>
          <cell r="K39">
            <v>119813.57835285188</v>
          </cell>
          <cell r="L39">
            <v>307959.47172187781</v>
          </cell>
          <cell r="M39">
            <v>629385.01847122796</v>
          </cell>
        </row>
        <row r="40">
          <cell r="H40">
            <v>44949.644974297349</v>
          </cell>
          <cell r="I40">
            <v>101794.77904162435</v>
          </cell>
          <cell r="J40">
            <v>228625.37048653455</v>
          </cell>
          <cell r="K40">
            <v>252746.04776697478</v>
          </cell>
          <cell r="L40">
            <v>253394.33841419127</v>
          </cell>
          <cell r="M40">
            <v>392741.85190872184</v>
          </cell>
        </row>
        <row r="41">
          <cell r="H41">
            <v>16614.687185178271</v>
          </cell>
          <cell r="I41">
            <v>145704.67760502294</v>
          </cell>
          <cell r="J41">
            <v>555663.97052014084</v>
          </cell>
          <cell r="K41">
            <v>3471342.6488782186</v>
          </cell>
          <cell r="L41">
            <v>602197.13347899518</v>
          </cell>
          <cell r="M41">
            <v>859627.27835275547</v>
          </cell>
        </row>
        <row r="42">
          <cell r="H42">
            <v>0</v>
          </cell>
          <cell r="I42">
            <v>0</v>
          </cell>
          <cell r="J42">
            <v>0</v>
          </cell>
          <cell r="K42">
            <v>0</v>
          </cell>
          <cell r="L42">
            <v>0</v>
          </cell>
          <cell r="M42">
            <v>0</v>
          </cell>
        </row>
        <row r="43">
          <cell r="H43">
            <v>22443</v>
          </cell>
          <cell r="I43">
            <v>242343</v>
          </cell>
          <cell r="J43">
            <v>538128</v>
          </cell>
          <cell r="K43">
            <v>23206</v>
          </cell>
          <cell r="L43">
            <v>436248</v>
          </cell>
          <cell r="M43">
            <v>777673</v>
          </cell>
        </row>
      </sheetData>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tables"/>
      <sheetName val="List of NRAs"/>
      <sheetName val="Checks"/>
      <sheetName val="Subscribers"/>
      <sheetName val="Retail volumes - voice"/>
      <sheetName val="Retail revenues - voice"/>
      <sheetName val="Retail volumes - SMS"/>
      <sheetName val="Retail revenues - SMS"/>
      <sheetName val="Retail volumes - data"/>
      <sheetName val="Retail revenues - data"/>
      <sheetName val="Retail revenues - packages"/>
      <sheetName val="Wholesale voice"/>
      <sheetName val="Wholesale SMS"/>
      <sheetName val="Wholesale data"/>
      <sheetName val="Wholesale prices"/>
      <sheetName val="Wholesale shares"/>
    </sheetNames>
    <sheetDataSet>
      <sheetData sheetId="0"/>
      <sheetData sheetId="1">
        <row r="3">
          <cell r="A3" t="str">
            <v>Kosovo</v>
          </cell>
        </row>
        <row r="4">
          <cell r="A4" t="str">
            <v>Montenegro</v>
          </cell>
        </row>
        <row r="5">
          <cell r="A5" t="str">
            <v>Albania</v>
          </cell>
        </row>
        <row r="6">
          <cell r="A6" t="str">
            <v>Serbia</v>
          </cell>
        </row>
        <row r="7">
          <cell r="A7" t="str">
            <v>North Macedonia</v>
          </cell>
        </row>
        <row r="8">
          <cell r="A8" t="str">
            <v>Bosnia</v>
          </cell>
        </row>
      </sheetData>
      <sheetData sheetId="2">
        <row r="14">
          <cell r="C14">
            <v>2634474</v>
          </cell>
          <cell r="D14">
            <v>2282811</v>
          </cell>
          <cell r="J14">
            <v>2598596</v>
          </cell>
          <cell r="K14">
            <v>2230752</v>
          </cell>
        </row>
        <row r="15">
          <cell r="C15">
            <v>3693390</v>
          </cell>
          <cell r="D15">
            <v>3692585</v>
          </cell>
          <cell r="J15">
            <v>3556615</v>
          </cell>
          <cell r="K15">
            <v>3556576</v>
          </cell>
        </row>
        <row r="16">
          <cell r="C16">
            <v>1714353</v>
          </cell>
          <cell r="D16">
            <v>1560281.1134161118</v>
          </cell>
          <cell r="J16">
            <v>1682181</v>
          </cell>
          <cell r="K16">
            <v>1529553.9262941405</v>
          </cell>
        </row>
        <row r="17">
          <cell r="C17">
            <v>971411</v>
          </cell>
          <cell r="D17">
            <v>587972</v>
          </cell>
          <cell r="J17">
            <v>961188</v>
          </cell>
          <cell r="K17">
            <v>578903</v>
          </cell>
        </row>
        <row r="18">
          <cell r="C18">
            <v>1874330</v>
          </cell>
          <cell r="D18">
            <v>1868404</v>
          </cell>
          <cell r="J18">
            <v>1842001</v>
          </cell>
          <cell r="K18">
            <v>1824411</v>
          </cell>
        </row>
        <row r="19">
          <cell r="C19">
            <v>8503916</v>
          </cell>
          <cell r="D19">
            <v>7455950</v>
          </cell>
          <cell r="J19">
            <v>8369061</v>
          </cell>
          <cell r="K19">
            <v>7374944</v>
          </cell>
        </row>
      </sheetData>
      <sheetData sheetId="3">
        <row r="8">
          <cell r="H8">
            <v>1714353</v>
          </cell>
          <cell r="I8">
            <v>1560281.1134161118</v>
          </cell>
          <cell r="J8">
            <v>355150</v>
          </cell>
          <cell r="L8">
            <v>355150</v>
          </cell>
          <cell r="M8">
            <v>455258</v>
          </cell>
          <cell r="N8">
            <v>1682181</v>
          </cell>
          <cell r="O8">
            <v>1529553.9262941405</v>
          </cell>
          <cell r="P8">
            <v>358502</v>
          </cell>
          <cell r="R8">
            <v>358502</v>
          </cell>
          <cell r="S8">
            <v>154943</v>
          </cell>
        </row>
        <row r="9">
          <cell r="H9">
            <v>971411</v>
          </cell>
          <cell r="I9">
            <v>587972</v>
          </cell>
          <cell r="J9">
            <v>125394</v>
          </cell>
          <cell r="L9">
            <v>122793</v>
          </cell>
          <cell r="M9">
            <v>52894</v>
          </cell>
          <cell r="N9">
            <v>961188</v>
          </cell>
          <cell r="O9">
            <v>578903</v>
          </cell>
          <cell r="P9">
            <v>123707</v>
          </cell>
          <cell r="R9">
            <v>69468</v>
          </cell>
          <cell r="S9">
            <v>61438</v>
          </cell>
        </row>
        <row r="10">
          <cell r="H10">
            <v>2634474</v>
          </cell>
          <cell r="I10">
            <v>2282811</v>
          </cell>
          <cell r="J10">
            <v>172613</v>
          </cell>
          <cell r="L10">
            <v>125662</v>
          </cell>
          <cell r="M10">
            <v>173971</v>
          </cell>
          <cell r="N10">
            <v>2598596</v>
          </cell>
          <cell r="O10">
            <v>2230752</v>
          </cell>
          <cell r="P10">
            <v>178194</v>
          </cell>
          <cell r="R10">
            <v>129904</v>
          </cell>
          <cell r="S10">
            <v>113440</v>
          </cell>
        </row>
        <row r="11">
          <cell r="H11">
            <v>8503916</v>
          </cell>
          <cell r="I11">
            <v>7455950</v>
          </cell>
          <cell r="J11">
            <v>341894</v>
          </cell>
          <cell r="L11">
            <v>552482.46904302516</v>
          </cell>
          <cell r="M11">
            <v>695557</v>
          </cell>
          <cell r="N11">
            <v>8369061</v>
          </cell>
          <cell r="O11">
            <v>7374944</v>
          </cell>
          <cell r="P11">
            <v>524983</v>
          </cell>
          <cell r="R11">
            <v>488147.29223081807</v>
          </cell>
          <cell r="S11">
            <v>598604</v>
          </cell>
        </row>
        <row r="12">
          <cell r="H12">
            <v>1874330</v>
          </cell>
          <cell r="I12">
            <v>1868404</v>
          </cell>
          <cell r="J12">
            <v>196180</v>
          </cell>
          <cell r="L12">
            <v>196180</v>
          </cell>
          <cell r="M12">
            <v>121375</v>
          </cell>
          <cell r="N12">
            <v>1842001</v>
          </cell>
          <cell r="O12">
            <v>1824411</v>
          </cell>
          <cell r="P12">
            <v>204921</v>
          </cell>
          <cell r="R12">
            <v>204921</v>
          </cell>
          <cell r="S12">
            <v>114639</v>
          </cell>
        </row>
        <row r="13">
          <cell r="H13">
            <v>3693390</v>
          </cell>
          <cell r="I13">
            <v>3692585</v>
          </cell>
          <cell r="J13">
            <v>267914</v>
          </cell>
          <cell r="L13">
            <v>267914</v>
          </cell>
          <cell r="M13">
            <v>360049</v>
          </cell>
          <cell r="N13">
            <v>3556615</v>
          </cell>
          <cell r="O13">
            <v>3556576</v>
          </cell>
          <cell r="P13">
            <v>211509</v>
          </cell>
          <cell r="R13">
            <v>211509</v>
          </cell>
          <cell r="S13">
            <v>315574</v>
          </cell>
        </row>
      </sheetData>
      <sheetData sheetId="4">
        <row r="8">
          <cell r="B8" t="str">
            <v>Kosovo</v>
          </cell>
          <cell r="C8">
            <v>346384714.95999998</v>
          </cell>
          <cell r="D8">
            <v>363050265.146667</v>
          </cell>
          <cell r="J8">
            <v>285235.65639400005</v>
          </cell>
          <cell r="K8">
            <v>0</v>
          </cell>
          <cell r="L8">
            <v>0</v>
          </cell>
          <cell r="M8">
            <v>19249.362200000003</v>
          </cell>
          <cell r="N8">
            <v>26112.439106000002</v>
          </cell>
          <cell r="P8">
            <v>250411.95990099997</v>
          </cell>
          <cell r="Q8">
            <v>0</v>
          </cell>
          <cell r="R8">
            <v>0</v>
          </cell>
          <cell r="S8">
            <v>19428.772173999998</v>
          </cell>
          <cell r="T8">
            <v>23776.882549999998</v>
          </cell>
        </row>
        <row r="9">
          <cell r="B9" t="str">
            <v>Montenegro</v>
          </cell>
          <cell r="C9">
            <v>485555256.96066695</v>
          </cell>
          <cell r="D9">
            <v>451022525.82800001</v>
          </cell>
          <cell r="J9">
            <v>18477293.276000001</v>
          </cell>
          <cell r="K9">
            <v>0</v>
          </cell>
          <cell r="L9">
            <v>149542.78333333301</v>
          </cell>
          <cell r="M9">
            <v>134111.71100000001</v>
          </cell>
          <cell r="N9">
            <v>112620.66466666666</v>
          </cell>
          <cell r="P9">
            <v>16979741.375</v>
          </cell>
          <cell r="Q9">
            <v>0</v>
          </cell>
          <cell r="R9">
            <v>164008.81700000001</v>
          </cell>
          <cell r="S9">
            <v>92290.365000000005</v>
          </cell>
          <cell r="T9">
            <v>108913.38167</v>
          </cell>
        </row>
        <row r="10">
          <cell r="B10" t="str">
            <v>Albania</v>
          </cell>
          <cell r="C10">
            <v>1571305896</v>
          </cell>
          <cell r="D10">
            <v>1502069495</v>
          </cell>
          <cell r="J10">
            <v>1966047</v>
          </cell>
          <cell r="K10">
            <v>150</v>
          </cell>
          <cell r="L10">
            <v>169087</v>
          </cell>
          <cell r="M10">
            <v>935039</v>
          </cell>
          <cell r="N10">
            <v>162922</v>
          </cell>
          <cell r="P10">
            <v>1801333</v>
          </cell>
          <cell r="Q10">
            <v>132</v>
          </cell>
          <cell r="R10">
            <v>138740</v>
          </cell>
          <cell r="S10">
            <v>780127</v>
          </cell>
          <cell r="T10">
            <v>150192</v>
          </cell>
        </row>
        <row r="11">
          <cell r="B11" t="str">
            <v>Serbia</v>
          </cell>
          <cell r="C11">
            <v>5460174416.29</v>
          </cell>
          <cell r="D11">
            <v>5149770399</v>
          </cell>
          <cell r="J11">
            <v>6699744.0866666669</v>
          </cell>
          <cell r="K11">
            <v>0</v>
          </cell>
          <cell r="L11">
            <v>0</v>
          </cell>
          <cell r="M11">
            <v>940222.71090340463</v>
          </cell>
          <cell r="N11">
            <v>108627.55815771976</v>
          </cell>
          <cell r="P11">
            <v>6671889.3066666666</v>
          </cell>
          <cell r="Q11">
            <v>0</v>
          </cell>
          <cell r="R11">
            <v>0</v>
          </cell>
          <cell r="S11">
            <v>896995.43133333337</v>
          </cell>
          <cell r="T11">
            <v>81932.434333333309</v>
          </cell>
        </row>
        <row r="12">
          <cell r="B12" t="str">
            <v>North Macedonia</v>
          </cell>
          <cell r="C12">
            <v>1265584862.1386576</v>
          </cell>
          <cell r="D12">
            <v>1204204532.6573267</v>
          </cell>
          <cell r="J12">
            <v>1800804.46</v>
          </cell>
          <cell r="K12">
            <v>0</v>
          </cell>
          <cell r="L12">
            <v>158968.86999999991</v>
          </cell>
          <cell r="M12">
            <v>317474.76266666671</v>
          </cell>
          <cell r="N12">
            <v>78112.334000000003</v>
          </cell>
          <cell r="P12">
            <v>1929695.6899999997</v>
          </cell>
          <cell r="Q12">
            <v>0</v>
          </cell>
          <cell r="R12">
            <v>168445.04000000021</v>
          </cell>
          <cell r="S12">
            <v>289479.96633333334</v>
          </cell>
          <cell r="T12">
            <v>39537.150666666668</v>
          </cell>
        </row>
        <row r="13">
          <cell r="B13" t="str">
            <v>Bosnia</v>
          </cell>
          <cell r="C13">
            <v>593873355</v>
          </cell>
          <cell r="D13">
            <v>559485418</v>
          </cell>
          <cell r="J13">
            <v>3356011.6500000032</v>
          </cell>
          <cell r="K13">
            <v>0</v>
          </cell>
          <cell r="L13">
            <v>457750</v>
          </cell>
          <cell r="M13">
            <v>427552</v>
          </cell>
          <cell r="N13">
            <v>16778</v>
          </cell>
          <cell r="P13">
            <v>2736614.6166666662</v>
          </cell>
          <cell r="Q13">
            <v>0</v>
          </cell>
          <cell r="R13">
            <v>167950</v>
          </cell>
          <cell r="S13">
            <v>379048</v>
          </cell>
          <cell r="T13">
            <v>13590</v>
          </cell>
        </row>
        <row r="18">
          <cell r="B18" t="str">
            <v>Kosovo</v>
          </cell>
          <cell r="J18">
            <v>537943.63598199992</v>
          </cell>
          <cell r="K18">
            <v>0</v>
          </cell>
          <cell r="L18">
            <v>0</v>
          </cell>
          <cell r="M18">
            <v>43352.752623</v>
          </cell>
          <cell r="N18">
            <v>46388.782549999996</v>
          </cell>
          <cell r="P18">
            <v>486312.74596000003</v>
          </cell>
          <cell r="Q18">
            <v>0</v>
          </cell>
          <cell r="R18">
            <v>0</v>
          </cell>
          <cell r="S18">
            <v>43225.072264999995</v>
          </cell>
          <cell r="T18">
            <v>48915.987087000001</v>
          </cell>
        </row>
        <row r="19">
          <cell r="B19" t="str">
            <v>Montenegro</v>
          </cell>
          <cell r="J19">
            <v>9542086.0989999995</v>
          </cell>
          <cell r="K19">
            <v>0</v>
          </cell>
          <cell r="L19">
            <v>231211.16666666701</v>
          </cell>
          <cell r="M19">
            <v>124659.149</v>
          </cell>
          <cell r="N19">
            <v>42917.66133333333</v>
          </cell>
          <cell r="P19">
            <v>9001543.2599999998</v>
          </cell>
          <cell r="Q19">
            <v>0</v>
          </cell>
          <cell r="R19">
            <v>237299.20000000001</v>
          </cell>
          <cell r="S19">
            <v>105506.845</v>
          </cell>
          <cell r="T19">
            <v>37518.898000000001</v>
          </cell>
        </row>
        <row r="20">
          <cell r="B20" t="str">
            <v>Albania</v>
          </cell>
          <cell r="J20">
            <v>566646</v>
          </cell>
          <cell r="K20">
            <v>211</v>
          </cell>
          <cell r="L20">
            <v>159527</v>
          </cell>
          <cell r="M20">
            <v>713193</v>
          </cell>
          <cell r="N20">
            <v>593927</v>
          </cell>
          <cell r="P20">
            <v>525268</v>
          </cell>
          <cell r="Q20">
            <v>84</v>
          </cell>
          <cell r="R20">
            <v>137889</v>
          </cell>
          <cell r="S20">
            <v>594929</v>
          </cell>
          <cell r="T20">
            <v>492177</v>
          </cell>
        </row>
        <row r="21">
          <cell r="B21" t="str">
            <v>Serbia</v>
          </cell>
          <cell r="J21">
            <v>9510315.6700000018</v>
          </cell>
          <cell r="K21">
            <v>0</v>
          </cell>
          <cell r="L21">
            <v>0</v>
          </cell>
          <cell r="M21">
            <v>1268452.4439218692</v>
          </cell>
          <cell r="N21">
            <v>131261.21435033856</v>
          </cell>
          <cell r="P21">
            <v>9350752.0700000003</v>
          </cell>
          <cell r="Q21">
            <v>0</v>
          </cell>
          <cell r="R21">
            <v>0</v>
          </cell>
          <cell r="S21">
            <v>1180419.2929999998</v>
          </cell>
          <cell r="T21">
            <v>96092.551666666637</v>
          </cell>
        </row>
        <row r="22">
          <cell r="B22" t="str">
            <v>North Macedonia</v>
          </cell>
          <cell r="J22">
            <v>1668660.06</v>
          </cell>
          <cell r="K22">
            <v>0</v>
          </cell>
          <cell r="L22">
            <v>141432.89000000001</v>
          </cell>
          <cell r="M22">
            <v>209705.32</v>
          </cell>
          <cell r="N22">
            <v>92938.782666666666</v>
          </cell>
          <cell r="P22">
            <v>1734918.0733333332</v>
          </cell>
          <cell r="Q22">
            <v>0</v>
          </cell>
          <cell r="R22">
            <v>144063.04999999999</v>
          </cell>
          <cell r="S22">
            <v>193186.95633333331</v>
          </cell>
          <cell r="T22">
            <v>87575.8443333334</v>
          </cell>
        </row>
        <row r="23">
          <cell r="B23" t="str">
            <v>Bosnia</v>
          </cell>
          <cell r="J23">
            <v>3527611.6166666672</v>
          </cell>
          <cell r="K23">
            <v>0</v>
          </cell>
          <cell r="L23">
            <v>458770</v>
          </cell>
          <cell r="M23">
            <v>541932</v>
          </cell>
          <cell r="N23">
            <v>20452</v>
          </cell>
          <cell r="P23">
            <v>2923045.4833333329</v>
          </cell>
          <cell r="Q23">
            <v>0</v>
          </cell>
          <cell r="R23">
            <v>193810</v>
          </cell>
          <cell r="S23">
            <v>488004</v>
          </cell>
          <cell r="T23">
            <v>18346</v>
          </cell>
        </row>
        <row r="28">
          <cell r="B28" t="str">
            <v>Kosovo</v>
          </cell>
        </row>
        <row r="29">
          <cell r="B29" t="str">
            <v>Montenegro</v>
          </cell>
        </row>
        <row r="30">
          <cell r="B30" t="str">
            <v>Albania</v>
          </cell>
        </row>
        <row r="31">
          <cell r="B31" t="str">
            <v>Serbia</v>
          </cell>
        </row>
        <row r="32">
          <cell r="B32" t="str">
            <v>North Macedonia</v>
          </cell>
        </row>
        <row r="33">
          <cell r="B33" t="str">
            <v>Bosnia</v>
          </cell>
        </row>
        <row r="56">
          <cell r="B56" t="str">
            <v>Kosovo</v>
          </cell>
        </row>
        <row r="57">
          <cell r="B57" t="str">
            <v>Montenegro</v>
          </cell>
        </row>
        <row r="58">
          <cell r="B58" t="str">
            <v>Albania</v>
          </cell>
        </row>
        <row r="59">
          <cell r="B59" t="str">
            <v>Serbia</v>
          </cell>
        </row>
        <row r="60">
          <cell r="B60" t="str">
            <v>North Macedonia</v>
          </cell>
        </row>
        <row r="61">
          <cell r="B61" t="str">
            <v>Bosnia</v>
          </cell>
        </row>
      </sheetData>
      <sheetData sheetId="5">
        <row r="8">
          <cell r="B8" t="str">
            <v>Kosovo</v>
          </cell>
          <cell r="C8">
            <v>10542013.979096999</v>
          </cell>
          <cell r="D8">
            <v>10223209.623849411</v>
          </cell>
          <cell r="H8" t="str">
            <v>Kosovo</v>
          </cell>
          <cell r="J8">
            <v>42982.817999999999</v>
          </cell>
          <cell r="K8">
            <v>0</v>
          </cell>
          <cell r="L8">
            <v>0</v>
          </cell>
          <cell r="M8">
            <v>62276.84</v>
          </cell>
          <cell r="N8">
            <v>38180.386700000003</v>
          </cell>
          <cell r="P8">
            <v>36578.44</v>
          </cell>
          <cell r="Q8">
            <v>0</v>
          </cell>
          <cell r="R8">
            <v>0</v>
          </cell>
          <cell r="S8">
            <v>52355.81</v>
          </cell>
          <cell r="T8">
            <v>31393.310000000005</v>
          </cell>
        </row>
        <row r="9">
          <cell r="B9" t="str">
            <v>Montenegro</v>
          </cell>
          <cell r="C9">
            <v>13211030.640675791</v>
          </cell>
          <cell r="D9">
            <v>12751057.332995001</v>
          </cell>
          <cell r="H9" t="str">
            <v>Montenegro</v>
          </cell>
          <cell r="J9">
            <v>131600.9552646612</v>
          </cell>
          <cell r="K9">
            <v>0</v>
          </cell>
          <cell r="L9">
            <v>8144.3857330578503</v>
          </cell>
          <cell r="M9">
            <v>72950.893495090902</v>
          </cell>
          <cell r="N9">
            <v>19150.639591280989</v>
          </cell>
          <cell r="P9">
            <v>137405.30966299999</v>
          </cell>
          <cell r="Q9">
            <v>0</v>
          </cell>
          <cell r="R9">
            <v>7602.0575699999999</v>
          </cell>
          <cell r="S9">
            <v>57604.931432000005</v>
          </cell>
          <cell r="T9">
            <v>20047.320127999999</v>
          </cell>
        </row>
        <row r="10">
          <cell r="B10" t="str">
            <v>Albania</v>
          </cell>
          <cell r="C10">
            <v>1046730</v>
          </cell>
          <cell r="D10">
            <v>734754</v>
          </cell>
          <cell r="H10" t="str">
            <v>Albania</v>
          </cell>
          <cell r="J10">
            <v>84178</v>
          </cell>
          <cell r="K10">
            <v>0</v>
          </cell>
          <cell r="L10">
            <v>1743</v>
          </cell>
          <cell r="M10">
            <v>39794</v>
          </cell>
          <cell r="N10">
            <v>14210</v>
          </cell>
          <cell r="P10">
            <v>76381</v>
          </cell>
          <cell r="Q10">
            <v>0</v>
          </cell>
          <cell r="R10">
            <v>1546</v>
          </cell>
          <cell r="S10">
            <v>35889</v>
          </cell>
          <cell r="T10">
            <v>20077</v>
          </cell>
        </row>
        <row r="11">
          <cell r="B11" t="str">
            <v>Serbia</v>
          </cell>
          <cell r="C11">
            <v>10651938.33298037</v>
          </cell>
          <cell r="D11">
            <v>8940128</v>
          </cell>
          <cell r="H11" t="str">
            <v>Serbia</v>
          </cell>
          <cell r="J11">
            <v>92392.089857732106</v>
          </cell>
          <cell r="K11">
            <v>0</v>
          </cell>
          <cell r="L11">
            <v>0</v>
          </cell>
          <cell r="M11">
            <v>734681.02276931319</v>
          </cell>
          <cell r="N11">
            <v>151940.57590353157</v>
          </cell>
          <cell r="P11">
            <v>87658.887673278281</v>
          </cell>
          <cell r="Q11">
            <v>0</v>
          </cell>
          <cell r="R11">
            <v>0</v>
          </cell>
          <cell r="S11">
            <v>723142.94076724292</v>
          </cell>
          <cell r="T11">
            <v>141978.98041192311</v>
          </cell>
        </row>
        <row r="12">
          <cell r="B12" t="str">
            <v>North Macedonia</v>
          </cell>
          <cell r="C12">
            <v>20894716.249295481</v>
          </cell>
          <cell r="D12">
            <v>20009979.657328043</v>
          </cell>
          <cell r="H12" t="str">
            <v>North Macedonia</v>
          </cell>
          <cell r="J12">
            <v>8201.7889020526927</v>
          </cell>
          <cell r="K12">
            <v>0</v>
          </cell>
          <cell r="L12">
            <v>193.01317073170731</v>
          </cell>
          <cell r="M12">
            <v>314006.39702132007</v>
          </cell>
          <cell r="N12">
            <v>88019.479813970669</v>
          </cell>
          <cell r="P12">
            <v>7099.3748006692877</v>
          </cell>
          <cell r="Q12">
            <v>0</v>
          </cell>
          <cell r="R12">
            <v>95.220000000000013</v>
          </cell>
          <cell r="S12">
            <v>258615.1520298674</v>
          </cell>
          <cell r="T12">
            <v>48905.665602390975</v>
          </cell>
        </row>
        <row r="13">
          <cell r="B13" t="str">
            <v>Bosnia</v>
          </cell>
          <cell r="C13">
            <v>15648240</v>
          </cell>
          <cell r="D13">
            <v>13137933</v>
          </cell>
          <cell r="H13" t="str">
            <v>Bosnia</v>
          </cell>
          <cell r="J13">
            <v>148572.85097532684</v>
          </cell>
          <cell r="K13">
            <v>0</v>
          </cell>
          <cell r="L13">
            <v>465905.21</v>
          </cell>
          <cell r="M13">
            <v>412471.49375137954</v>
          </cell>
          <cell r="N13">
            <v>39079.672567744543</v>
          </cell>
          <cell r="P13">
            <v>116960.76868449253</v>
          </cell>
          <cell r="Q13">
            <v>175.25384108025699</v>
          </cell>
          <cell r="R13">
            <v>179798.5</v>
          </cell>
          <cell r="S13">
            <v>361439.62762278836</v>
          </cell>
          <cell r="T13">
            <v>32895.402130167757</v>
          </cell>
        </row>
        <row r="18">
          <cell r="H18" t="str">
            <v>Kosovo</v>
          </cell>
          <cell r="J18">
            <v>0</v>
          </cell>
          <cell r="K18">
            <v>0</v>
          </cell>
          <cell r="L18">
            <v>0</v>
          </cell>
          <cell r="M18">
            <v>38037.974999999999</v>
          </cell>
          <cell r="N18">
            <v>22881.944199999998</v>
          </cell>
          <cell r="P18">
            <v>0</v>
          </cell>
          <cell r="Q18">
            <v>0</v>
          </cell>
          <cell r="R18">
            <v>0</v>
          </cell>
          <cell r="S18">
            <v>38242.57</v>
          </cell>
          <cell r="T18">
            <v>37296.33</v>
          </cell>
        </row>
        <row r="19">
          <cell r="H19" t="str">
            <v>Montenegro</v>
          </cell>
          <cell r="J19">
            <v>1115.9995847933899</v>
          </cell>
          <cell r="K19">
            <v>0</v>
          </cell>
          <cell r="L19">
            <v>502.59440000000001</v>
          </cell>
          <cell r="M19">
            <v>57867.519765090896</v>
          </cell>
          <cell r="N19">
            <v>13513.639519</v>
          </cell>
          <cell r="P19">
            <v>3950.578685</v>
          </cell>
          <cell r="Q19">
            <v>0</v>
          </cell>
          <cell r="R19">
            <v>965.68219999999997</v>
          </cell>
          <cell r="S19">
            <v>48235.269662999999</v>
          </cell>
          <cell r="T19">
            <v>13136.021992</v>
          </cell>
        </row>
        <row r="20">
          <cell r="H20" t="str">
            <v>Albania</v>
          </cell>
          <cell r="J20">
            <v>16383</v>
          </cell>
          <cell r="K20">
            <v>0</v>
          </cell>
          <cell r="L20">
            <v>442</v>
          </cell>
          <cell r="M20">
            <v>33883</v>
          </cell>
          <cell r="N20">
            <v>14065</v>
          </cell>
          <cell r="P20">
            <v>19079</v>
          </cell>
          <cell r="Q20">
            <v>0</v>
          </cell>
          <cell r="R20">
            <v>594</v>
          </cell>
          <cell r="S20">
            <v>28492</v>
          </cell>
          <cell r="T20">
            <v>13995</v>
          </cell>
        </row>
        <row r="21">
          <cell r="H21" t="str">
            <v>Serbia</v>
          </cell>
          <cell r="J21">
            <v>3216.637986163028</v>
          </cell>
          <cell r="K21">
            <v>0</v>
          </cell>
          <cell r="L21">
            <v>0</v>
          </cell>
          <cell r="M21">
            <v>335320.77085395408</v>
          </cell>
          <cell r="N21">
            <v>50482.426422652003</v>
          </cell>
          <cell r="P21">
            <v>3144.2162481086748</v>
          </cell>
          <cell r="Q21">
            <v>0</v>
          </cell>
          <cell r="R21">
            <v>0</v>
          </cell>
          <cell r="S21">
            <v>329914.83800609317</v>
          </cell>
          <cell r="T21">
            <v>46496.969067725884</v>
          </cell>
        </row>
        <row r="22">
          <cell r="H22" t="str">
            <v>North Macedonia</v>
          </cell>
          <cell r="J22">
            <v>490.05545612840461</v>
          </cell>
          <cell r="K22">
            <v>0</v>
          </cell>
          <cell r="L22">
            <v>0</v>
          </cell>
          <cell r="M22">
            <v>82374.011536191669</v>
          </cell>
          <cell r="N22">
            <v>26249.979711280022</v>
          </cell>
          <cell r="P22">
            <v>749.74986172632237</v>
          </cell>
          <cell r="Q22">
            <v>0</v>
          </cell>
          <cell r="R22">
            <v>0</v>
          </cell>
          <cell r="S22">
            <v>74546.550962099136</v>
          </cell>
          <cell r="T22">
            <v>22349.355572700915</v>
          </cell>
        </row>
        <row r="23">
          <cell r="H23" t="str">
            <v>Bosnia</v>
          </cell>
          <cell r="J23">
            <v>213.69391373483381</v>
          </cell>
          <cell r="K23">
            <v>0</v>
          </cell>
          <cell r="L23">
            <v>200387.17</v>
          </cell>
          <cell r="M23">
            <v>223109.8947215174</v>
          </cell>
          <cell r="N23">
            <v>20374.902165838153</v>
          </cell>
          <cell r="P23">
            <v>17.077649897997301</v>
          </cell>
          <cell r="Q23">
            <v>29.249786535639601</v>
          </cell>
          <cell r="R23">
            <v>89701.62</v>
          </cell>
          <cell r="S23">
            <v>201575.2429263732</v>
          </cell>
          <cell r="T23">
            <v>18756.439640414497</v>
          </cell>
        </row>
      </sheetData>
      <sheetData sheetId="6">
        <row r="8">
          <cell r="B8" t="str">
            <v>Kosovo</v>
          </cell>
          <cell r="C8">
            <v>69306394.519999996</v>
          </cell>
          <cell r="D8">
            <v>67289157.299999997</v>
          </cell>
          <cell r="J8">
            <v>283097</v>
          </cell>
          <cell r="K8">
            <v>0</v>
          </cell>
          <cell r="L8">
            <v>0</v>
          </cell>
          <cell r="M8">
            <v>23390</v>
          </cell>
          <cell r="N8">
            <v>32436</v>
          </cell>
          <cell r="P8">
            <v>365386</v>
          </cell>
          <cell r="Q8">
            <v>0</v>
          </cell>
          <cell r="R8">
            <v>0</v>
          </cell>
          <cell r="S8">
            <v>25440</v>
          </cell>
          <cell r="T8">
            <v>28353</v>
          </cell>
        </row>
        <row r="9">
          <cell r="B9" t="str">
            <v>Montenegro</v>
          </cell>
          <cell r="C9">
            <v>63269620</v>
          </cell>
          <cell r="D9">
            <v>56628190</v>
          </cell>
          <cell r="J9">
            <v>1169475</v>
          </cell>
          <cell r="K9">
            <v>0</v>
          </cell>
          <cell r="L9">
            <v>37613</v>
          </cell>
          <cell r="M9">
            <v>92072</v>
          </cell>
          <cell r="P9">
            <v>1076427</v>
          </cell>
          <cell r="Q9">
            <v>0</v>
          </cell>
          <cell r="R9">
            <v>37889</v>
          </cell>
          <cell r="S9">
            <v>77394</v>
          </cell>
        </row>
        <row r="10">
          <cell r="B10" t="str">
            <v>Albania</v>
          </cell>
          <cell r="C10">
            <v>171977888</v>
          </cell>
          <cell r="D10">
            <v>155995863</v>
          </cell>
          <cell r="J10">
            <v>77205</v>
          </cell>
          <cell r="K10">
            <v>39</v>
          </cell>
          <cell r="L10">
            <v>157289</v>
          </cell>
          <cell r="M10">
            <v>214534</v>
          </cell>
          <cell r="N10">
            <v>56465</v>
          </cell>
          <cell r="P10">
            <v>71636</v>
          </cell>
          <cell r="Q10">
            <v>15</v>
          </cell>
          <cell r="R10">
            <v>124914</v>
          </cell>
          <cell r="S10">
            <v>149578</v>
          </cell>
          <cell r="T10">
            <v>38215</v>
          </cell>
        </row>
        <row r="11">
          <cell r="B11" t="str">
            <v>Serbia</v>
          </cell>
          <cell r="C11">
            <v>1361759254</v>
          </cell>
          <cell r="D11">
            <v>1259316541</v>
          </cell>
          <cell r="J11">
            <v>2063738</v>
          </cell>
          <cell r="K11">
            <v>0</v>
          </cell>
          <cell r="L11">
            <v>0</v>
          </cell>
          <cell r="M11">
            <v>1347953</v>
          </cell>
          <cell r="N11">
            <v>227927</v>
          </cell>
          <cell r="P11">
            <v>2181639</v>
          </cell>
          <cell r="Q11">
            <v>0</v>
          </cell>
          <cell r="R11">
            <v>0</v>
          </cell>
          <cell r="S11">
            <v>1291921</v>
          </cell>
          <cell r="T11">
            <v>205798</v>
          </cell>
        </row>
        <row r="12">
          <cell r="B12" t="str">
            <v>North Macedonia</v>
          </cell>
          <cell r="C12">
            <v>73805692.293723971</v>
          </cell>
          <cell r="D12">
            <v>68364330.791966721</v>
          </cell>
          <cell r="J12">
            <v>222699.12942197159</v>
          </cell>
          <cell r="K12">
            <v>0</v>
          </cell>
          <cell r="L12">
            <v>345</v>
          </cell>
          <cell r="M12">
            <v>219330.88</v>
          </cell>
          <cell r="N12">
            <v>78275.990578028403</v>
          </cell>
          <cell r="P12">
            <v>235321</v>
          </cell>
          <cell r="Q12">
            <v>0</v>
          </cell>
          <cell r="R12">
            <v>413</v>
          </cell>
          <cell r="S12">
            <v>205671</v>
          </cell>
          <cell r="T12">
            <v>65011</v>
          </cell>
        </row>
        <row r="13">
          <cell r="B13" t="str">
            <v>Bosnia</v>
          </cell>
          <cell r="C13">
            <v>81110994</v>
          </cell>
          <cell r="D13">
            <v>72979496</v>
          </cell>
          <cell r="J13">
            <v>1061688</v>
          </cell>
          <cell r="K13">
            <v>0</v>
          </cell>
          <cell r="L13">
            <v>469132</v>
          </cell>
          <cell r="M13">
            <v>538354</v>
          </cell>
          <cell r="N13">
            <v>53254</v>
          </cell>
          <cell r="P13">
            <v>768637</v>
          </cell>
          <cell r="Q13">
            <v>0</v>
          </cell>
          <cell r="R13">
            <v>166386</v>
          </cell>
          <cell r="S13">
            <v>492800</v>
          </cell>
          <cell r="T13">
            <v>50477</v>
          </cell>
        </row>
        <row r="17">
          <cell r="B17" t="str">
            <v>Kosovo</v>
          </cell>
        </row>
        <row r="18">
          <cell r="B18" t="str">
            <v>Montenegro</v>
          </cell>
        </row>
        <row r="19">
          <cell r="B19" t="str">
            <v>Albania</v>
          </cell>
        </row>
        <row r="20">
          <cell r="B20" t="str">
            <v>Serbia</v>
          </cell>
        </row>
        <row r="21">
          <cell r="B21" t="str">
            <v>North Macedonia</v>
          </cell>
        </row>
        <row r="22">
          <cell r="B22" t="str">
            <v>Bosnia</v>
          </cell>
        </row>
      </sheetData>
      <sheetData sheetId="7">
        <row r="8">
          <cell r="C8">
            <v>199970.198599</v>
          </cell>
          <cell r="D8">
            <v>232856.7349830005</v>
          </cell>
          <cell r="H8" t="str">
            <v>Kosovo</v>
          </cell>
          <cell r="J8">
            <v>12264.24</v>
          </cell>
          <cell r="K8">
            <v>0</v>
          </cell>
          <cell r="L8">
            <v>0</v>
          </cell>
          <cell r="N8">
            <v>7743.25</v>
          </cell>
          <cell r="P8">
            <v>14711.77</v>
          </cell>
          <cell r="Q8">
            <v>0</v>
          </cell>
          <cell r="R8">
            <v>0</v>
          </cell>
          <cell r="S8">
            <v>9376.4599999999991</v>
          </cell>
          <cell r="T8">
            <v>6958.85</v>
          </cell>
        </row>
        <row r="9">
          <cell r="C9">
            <v>1180203.6523023969</v>
          </cell>
          <cell r="D9">
            <v>1215983.7600150001</v>
          </cell>
          <cell r="H9" t="str">
            <v>Montenegro</v>
          </cell>
          <cell r="J9">
            <v>10808.905611983469</v>
          </cell>
          <cell r="K9">
            <v>0</v>
          </cell>
          <cell r="L9">
            <v>450.54199999999997</v>
          </cell>
          <cell r="M9">
            <v>22163.2036144628</v>
          </cell>
          <cell r="P9">
            <v>12784.952310000001</v>
          </cell>
          <cell r="Q9">
            <v>0</v>
          </cell>
          <cell r="R9">
            <v>421.96574500000003</v>
          </cell>
          <cell r="S9">
            <v>18656.108894000001</v>
          </cell>
        </row>
        <row r="10">
          <cell r="C10">
            <v>91451</v>
          </cell>
          <cell r="D10">
            <v>78412</v>
          </cell>
          <cell r="H10" t="str">
            <v>Albania</v>
          </cell>
          <cell r="J10">
            <v>197</v>
          </cell>
          <cell r="K10">
            <v>0</v>
          </cell>
          <cell r="L10">
            <v>71</v>
          </cell>
          <cell r="M10">
            <v>4001</v>
          </cell>
          <cell r="N10">
            <v>1722.6937270663041</v>
          </cell>
          <cell r="P10">
            <v>260</v>
          </cell>
          <cell r="Q10">
            <v>0</v>
          </cell>
          <cell r="R10">
            <v>131</v>
          </cell>
          <cell r="S10">
            <v>3677</v>
          </cell>
          <cell r="T10">
            <v>2131.3993526070162</v>
          </cell>
        </row>
        <row r="11">
          <cell r="C11">
            <v>5110987.5057244943</v>
          </cell>
          <cell r="D11">
            <v>4805101</v>
          </cell>
          <cell r="H11" t="str">
            <v>Serbia</v>
          </cell>
          <cell r="J11">
            <v>14308</v>
          </cell>
          <cell r="K11">
            <v>0</v>
          </cell>
          <cell r="L11">
            <v>0</v>
          </cell>
          <cell r="M11">
            <v>257279</v>
          </cell>
          <cell r="N11">
            <v>57449</v>
          </cell>
          <cell r="P11">
            <v>14392.827995957228</v>
          </cell>
          <cell r="Q11">
            <v>0</v>
          </cell>
          <cell r="R11">
            <v>0</v>
          </cell>
          <cell r="S11">
            <v>257753.83934619732</v>
          </cell>
          <cell r="T11">
            <v>54542.182736146664</v>
          </cell>
        </row>
        <row r="12">
          <cell r="C12">
            <v>2057502.7978440961</v>
          </cell>
          <cell r="D12">
            <v>1995480.1778942496</v>
          </cell>
          <cell r="H12" t="str">
            <v>North Macedonia</v>
          </cell>
          <cell r="J12">
            <v>1299.1793635574056</v>
          </cell>
          <cell r="K12">
            <v>0</v>
          </cell>
          <cell r="L12">
            <v>19</v>
          </cell>
          <cell r="M12">
            <v>48931.698510282418</v>
          </cell>
          <cell r="N12">
            <v>21991.904171609032</v>
          </cell>
          <cell r="P12">
            <v>1189.1034250409521</v>
          </cell>
          <cell r="Q12">
            <v>0</v>
          </cell>
          <cell r="R12">
            <v>22</v>
          </cell>
          <cell r="S12">
            <v>46024.207629525161</v>
          </cell>
          <cell r="T12">
            <v>15816.659726584474</v>
          </cell>
        </row>
        <row r="13">
          <cell r="C13">
            <v>1259459</v>
          </cell>
          <cell r="D13">
            <v>1081373</v>
          </cell>
          <cell r="H13" t="str">
            <v>Bosnia</v>
          </cell>
          <cell r="J13">
            <v>17393.232346161338</v>
          </cell>
          <cell r="K13">
            <v>0</v>
          </cell>
          <cell r="L13">
            <v>75132.740000000005</v>
          </cell>
          <cell r="M13">
            <v>130159.76051725878</v>
          </cell>
          <cell r="N13">
            <v>18937.934283066672</v>
          </cell>
          <cell r="P13">
            <v>4158.4735235920807</v>
          </cell>
          <cell r="Q13">
            <v>16</v>
          </cell>
          <cell r="R13">
            <v>29088.84</v>
          </cell>
          <cell r="S13">
            <v>92821.321782116196</v>
          </cell>
          <cell r="T13">
            <v>12910.726179539024</v>
          </cell>
        </row>
      </sheetData>
      <sheetData sheetId="8">
        <row r="8">
          <cell r="B8" t="str">
            <v>Kosovo</v>
          </cell>
          <cell r="C8">
            <v>8013159.3974749297</v>
          </cell>
          <cell r="D8">
            <v>8525082.126505971</v>
          </cell>
          <cell r="H8" t="str">
            <v>Kosovo</v>
          </cell>
          <cell r="J8">
            <v>50737.612000000001</v>
          </cell>
          <cell r="K8">
            <v>0</v>
          </cell>
          <cell r="L8">
            <v>0</v>
          </cell>
          <cell r="M8">
            <v>5022.5329999999994</v>
          </cell>
          <cell r="N8">
            <v>10568.693209999999</v>
          </cell>
          <cell r="P8">
            <v>70325.341</v>
          </cell>
          <cell r="Q8">
            <v>0</v>
          </cell>
          <cell r="R8">
            <v>0</v>
          </cell>
          <cell r="S8">
            <v>5835.1589999999997</v>
          </cell>
          <cell r="T8">
            <v>10284.873000000001</v>
          </cell>
        </row>
        <row r="9">
          <cell r="B9" t="str">
            <v>Montenegro</v>
          </cell>
          <cell r="C9">
            <v>18159143.904686879</v>
          </cell>
          <cell r="D9">
            <v>19106760.559576999</v>
          </cell>
          <cell r="H9" t="str">
            <v>Montenegro</v>
          </cell>
          <cell r="J9">
            <v>405965.77909699798</v>
          </cell>
          <cell r="K9">
            <v>1675</v>
          </cell>
          <cell r="L9">
            <v>3612.7532662120798</v>
          </cell>
          <cell r="M9">
            <v>2435.5265236876339</v>
          </cell>
          <cell r="N9">
            <v>1311.8161434545821</v>
          </cell>
          <cell r="P9">
            <v>422514.37967399997</v>
          </cell>
          <cell r="Q9">
            <v>1716</v>
          </cell>
          <cell r="R9">
            <v>4818.9020200000004</v>
          </cell>
          <cell r="S9">
            <v>1933.2781599999998</v>
          </cell>
          <cell r="T9">
            <v>1247.5147950999999</v>
          </cell>
        </row>
        <row r="10">
          <cell r="B10" t="str">
            <v>Albania</v>
          </cell>
          <cell r="C10">
            <v>44977084</v>
          </cell>
          <cell r="D10">
            <v>51569599</v>
          </cell>
          <cell r="H10" t="str">
            <v>Albania</v>
          </cell>
          <cell r="J10">
            <v>76892</v>
          </cell>
          <cell r="K10">
            <v>1</v>
          </cell>
          <cell r="L10">
            <v>8655</v>
          </cell>
          <cell r="M10">
            <v>77338</v>
          </cell>
          <cell r="N10">
            <v>19523</v>
          </cell>
          <cell r="P10">
            <v>88868</v>
          </cell>
          <cell r="Q10">
            <v>1</v>
          </cell>
          <cell r="R10">
            <v>10751</v>
          </cell>
          <cell r="S10">
            <v>83654</v>
          </cell>
          <cell r="T10">
            <v>21693</v>
          </cell>
        </row>
        <row r="11">
          <cell r="B11" t="str">
            <v>Serbia</v>
          </cell>
          <cell r="C11">
            <v>174582642.9887915</v>
          </cell>
          <cell r="D11">
            <v>184353366</v>
          </cell>
          <cell r="H11" t="str">
            <v>Serbia</v>
          </cell>
          <cell r="J11">
            <v>137400</v>
          </cell>
          <cell r="K11">
            <v>0</v>
          </cell>
          <cell r="L11">
            <v>0</v>
          </cell>
          <cell r="M11">
            <v>14863.303600291569</v>
          </cell>
          <cell r="N11">
            <v>920.4598291516304</v>
          </cell>
          <cell r="P11">
            <v>158288</v>
          </cell>
          <cell r="Q11">
            <v>0</v>
          </cell>
          <cell r="R11">
            <v>0</v>
          </cell>
          <cell r="S11">
            <v>13629</v>
          </cell>
          <cell r="T11">
            <v>888</v>
          </cell>
        </row>
        <row r="12">
          <cell r="B12" t="str">
            <v>North Macedonia</v>
          </cell>
          <cell r="C12">
            <v>25086040.773048956</v>
          </cell>
          <cell r="D12">
            <v>25978990.73258321</v>
          </cell>
          <cell r="H12" t="str">
            <v>North Macedonia</v>
          </cell>
          <cell r="J12">
            <v>47480.496586345434</v>
          </cell>
          <cell r="K12">
            <v>0</v>
          </cell>
          <cell r="L12">
            <v>3790.3440429687512</v>
          </cell>
          <cell r="M12">
            <v>18859.712010217561</v>
          </cell>
          <cell r="N12">
            <v>8263.8417775705766</v>
          </cell>
          <cell r="P12">
            <v>69317.919424684689</v>
          </cell>
          <cell r="Q12">
            <v>0</v>
          </cell>
          <cell r="R12">
            <v>5335.6336816406247</v>
          </cell>
          <cell r="S12">
            <v>23272.669972356234</v>
          </cell>
          <cell r="T12">
            <v>8070.5888148149243</v>
          </cell>
        </row>
        <row r="13">
          <cell r="B13" t="str">
            <v>Bosnia</v>
          </cell>
          <cell r="C13">
            <v>25440519</v>
          </cell>
          <cell r="D13">
            <v>26655840</v>
          </cell>
          <cell r="H13" t="str">
            <v>Bosnia</v>
          </cell>
          <cell r="J13">
            <v>65763.331063911464</v>
          </cell>
          <cell r="K13">
            <v>1877.9</v>
          </cell>
          <cell r="L13">
            <v>5032.29</v>
          </cell>
          <cell r="M13">
            <v>4211.7005845642079</v>
          </cell>
          <cell r="N13">
            <v>1220.4609299189087</v>
          </cell>
          <cell r="P13">
            <v>64281.649903959551</v>
          </cell>
          <cell r="Q13">
            <v>677.37479103088378</v>
          </cell>
          <cell r="R13">
            <v>3623.71</v>
          </cell>
          <cell r="S13">
            <v>4780.4635055541949</v>
          </cell>
          <cell r="T13">
            <v>1293.2425445939248</v>
          </cell>
        </row>
      </sheetData>
      <sheetData sheetId="9">
        <row r="8">
          <cell r="C8">
            <v>860637.24147500005</v>
          </cell>
          <cell r="D8">
            <v>928809.71341800003</v>
          </cell>
          <cell r="H8" t="str">
            <v>Kosovo</v>
          </cell>
          <cell r="J8">
            <v>378469.05173598824</v>
          </cell>
          <cell r="K8">
            <v>0</v>
          </cell>
          <cell r="L8">
            <v>0</v>
          </cell>
          <cell r="M8">
            <v>168870.04083954409</v>
          </cell>
          <cell r="N8">
            <v>104815.80861090834</v>
          </cell>
          <cell r="P8">
            <v>475662.0588</v>
          </cell>
          <cell r="Q8">
            <v>0</v>
          </cell>
          <cell r="R8">
            <v>0</v>
          </cell>
          <cell r="S8">
            <v>259105</v>
          </cell>
          <cell r="T8">
            <v>99669</v>
          </cell>
        </row>
        <row r="9">
          <cell r="C9">
            <v>5951792.2880804967</v>
          </cell>
          <cell r="D9">
            <v>6016030.7751899995</v>
          </cell>
          <cell r="H9" t="str">
            <v>Montenegro</v>
          </cell>
          <cell r="J9">
            <v>28111.095474454549</v>
          </cell>
          <cell r="K9">
            <v>11705.45</v>
          </cell>
          <cell r="L9">
            <v>1453.173</v>
          </cell>
          <cell r="M9">
            <v>191255.05936558681</v>
          </cell>
          <cell r="N9">
            <v>61633.266100677705</v>
          </cell>
          <cell r="P9">
            <v>29919.020275000003</v>
          </cell>
          <cell r="Q9">
            <v>9408.0300000000007</v>
          </cell>
          <cell r="R9">
            <v>1373.9818</v>
          </cell>
          <cell r="S9">
            <v>154522.65116400001</v>
          </cell>
          <cell r="T9">
            <v>89706.349249999999</v>
          </cell>
        </row>
        <row r="10">
          <cell r="C10">
            <v>589650</v>
          </cell>
          <cell r="D10">
            <v>406504</v>
          </cell>
          <cell r="H10" t="str">
            <v>Albania</v>
          </cell>
          <cell r="J10">
            <v>154453</v>
          </cell>
          <cell r="K10">
            <v>0</v>
          </cell>
          <cell r="L10">
            <v>3170</v>
          </cell>
          <cell r="M10">
            <v>97764</v>
          </cell>
          <cell r="N10">
            <v>65766</v>
          </cell>
          <cell r="P10">
            <v>126913</v>
          </cell>
          <cell r="Q10">
            <v>0</v>
          </cell>
          <cell r="R10">
            <v>3004</v>
          </cell>
          <cell r="S10">
            <v>78996</v>
          </cell>
          <cell r="T10">
            <v>52166</v>
          </cell>
        </row>
        <row r="11">
          <cell r="C11">
            <v>10299186.442250689</v>
          </cell>
          <cell r="D11">
            <v>10308656</v>
          </cell>
          <cell r="H11" t="str">
            <v>Serbia</v>
          </cell>
          <cell r="J11">
            <v>13761</v>
          </cell>
          <cell r="K11">
            <v>0</v>
          </cell>
          <cell r="L11">
            <v>0</v>
          </cell>
          <cell r="M11">
            <v>1908294</v>
          </cell>
          <cell r="N11">
            <v>693789</v>
          </cell>
          <cell r="P11">
            <v>18024.740544129701</v>
          </cell>
          <cell r="Q11">
            <v>0</v>
          </cell>
          <cell r="R11">
            <v>0</v>
          </cell>
          <cell r="S11">
            <v>1747225.8483422627</v>
          </cell>
          <cell r="T11">
            <v>679443.82997381745</v>
          </cell>
        </row>
        <row r="12">
          <cell r="C12">
            <v>11687691.157924788</v>
          </cell>
          <cell r="D12">
            <v>13395576.447144268</v>
          </cell>
          <cell r="H12" t="str">
            <v>North Macedonia</v>
          </cell>
          <cell r="J12">
            <v>22023.904234918224</v>
          </cell>
          <cell r="K12">
            <v>0</v>
          </cell>
          <cell r="L12">
            <v>249.20406504065039</v>
          </cell>
          <cell r="M12">
            <v>302918.22898972937</v>
          </cell>
          <cell r="N12">
            <v>70361.624642065639</v>
          </cell>
          <cell r="P12">
            <v>23659.297265336289</v>
          </cell>
          <cell r="Q12">
            <v>0</v>
          </cell>
          <cell r="R12">
            <v>271.93186991869914</v>
          </cell>
          <cell r="S12">
            <v>263640.42412880564</v>
          </cell>
          <cell r="T12">
            <v>68027.861424203205</v>
          </cell>
        </row>
        <row r="13">
          <cell r="C13">
            <v>5419360</v>
          </cell>
          <cell r="D13">
            <v>4806042</v>
          </cell>
          <cell r="H13" t="str">
            <v>Bosnia</v>
          </cell>
          <cell r="J13">
            <v>12058.757898529428</v>
          </cell>
          <cell r="K13">
            <v>13888.14</v>
          </cell>
          <cell r="L13">
            <v>270388.68525581138</v>
          </cell>
          <cell r="M13">
            <v>293945.59228945087</v>
          </cell>
          <cell r="N13">
            <v>52339.346107089674</v>
          </cell>
          <cell r="P13">
            <v>8213.3858829505516</v>
          </cell>
          <cell r="Q13">
            <v>5747.9328513214305</v>
          </cell>
          <cell r="R13">
            <v>164278.77434619074</v>
          </cell>
          <cell r="S13">
            <v>277013.53445177461</v>
          </cell>
          <cell r="T13">
            <v>47591.251569922402</v>
          </cell>
        </row>
      </sheetData>
      <sheetData sheetId="10"/>
      <sheetData sheetId="11">
        <row r="8">
          <cell r="H8" t="str">
            <v>Kosovo</v>
          </cell>
          <cell r="I8">
            <v>0</v>
          </cell>
          <cell r="J8">
            <v>7963</v>
          </cell>
          <cell r="K8">
            <v>0</v>
          </cell>
          <cell r="L8">
            <v>0</v>
          </cell>
          <cell r="M8">
            <v>7306</v>
          </cell>
          <cell r="N8">
            <v>0</v>
          </cell>
        </row>
        <row r="9">
          <cell r="H9" t="str">
            <v>Montenegro</v>
          </cell>
          <cell r="I9">
            <v>8247590.3200000003</v>
          </cell>
          <cell r="J9">
            <v>30708</v>
          </cell>
          <cell r="K9">
            <v>32093</v>
          </cell>
          <cell r="L9">
            <v>3863886.6</v>
          </cell>
          <cell r="M9">
            <v>23242</v>
          </cell>
          <cell r="N9">
            <v>20873</v>
          </cell>
        </row>
        <row r="10">
          <cell r="H10" t="str">
            <v>Albania</v>
          </cell>
          <cell r="I10">
            <v>0</v>
          </cell>
          <cell r="J10">
            <v>440106.22</v>
          </cell>
          <cell r="K10">
            <v>283033</v>
          </cell>
          <cell r="L10">
            <v>0</v>
          </cell>
          <cell r="M10">
            <v>389462</v>
          </cell>
          <cell r="N10">
            <v>282121</v>
          </cell>
        </row>
        <row r="11">
          <cell r="H11" t="str">
            <v>Serbia</v>
          </cell>
          <cell r="I11">
            <v>30181686.530839879</v>
          </cell>
          <cell r="J11">
            <v>4323196.1011863556</v>
          </cell>
          <cell r="K11">
            <v>83478</v>
          </cell>
          <cell r="L11">
            <v>29269719.18699019</v>
          </cell>
          <cell r="M11">
            <v>3996917.5459774565</v>
          </cell>
          <cell r="N11">
            <v>74676.221770149044</v>
          </cell>
        </row>
        <row r="12">
          <cell r="H12" t="str">
            <v>North Macedonia</v>
          </cell>
          <cell r="I12">
            <v>2254516.92</v>
          </cell>
          <cell r="J12">
            <v>754079.14900000021</v>
          </cell>
          <cell r="K12">
            <v>367167.91600000008</v>
          </cell>
          <cell r="L12">
            <v>2332288.0779999997</v>
          </cell>
          <cell r="M12">
            <v>668353.71299999976</v>
          </cell>
          <cell r="N12">
            <v>349600.19999999995</v>
          </cell>
        </row>
        <row r="13">
          <cell r="H13" t="str">
            <v>Bosnia</v>
          </cell>
          <cell r="I13">
            <v>4932239.74</v>
          </cell>
          <cell r="J13">
            <v>3674077.3</v>
          </cell>
          <cell r="K13">
            <v>153453.02666666731</v>
          </cell>
          <cell r="L13">
            <v>4808819.1399999997</v>
          </cell>
          <cell r="M13">
            <v>3248405.8500000006</v>
          </cell>
          <cell r="N13">
            <v>170048</v>
          </cell>
        </row>
        <row r="18">
          <cell r="H18" t="str">
            <v>Kosovo</v>
          </cell>
          <cell r="I18">
            <v>0</v>
          </cell>
          <cell r="J18">
            <v>2384.5644794605</v>
          </cell>
          <cell r="K18">
            <v>0</v>
          </cell>
          <cell r="L18">
            <v>0</v>
          </cell>
          <cell r="M18">
            <v>2191.2152906860997</v>
          </cell>
          <cell r="N18">
            <v>0</v>
          </cell>
        </row>
        <row r="19">
          <cell r="H19" t="str">
            <v>Montenegro</v>
          </cell>
          <cell r="I19">
            <v>240431.31796064301</v>
          </cell>
          <cell r="J19">
            <v>1119.7879980236887</v>
          </cell>
          <cell r="K19">
            <v>745.98149999999987</v>
          </cell>
          <cell r="L19">
            <v>108794.467463391</v>
          </cell>
          <cell r="M19">
            <v>946.41526820594402</v>
          </cell>
          <cell r="N19">
            <v>430</v>
          </cell>
        </row>
        <row r="20">
          <cell r="H20" t="str">
            <v>Albania</v>
          </cell>
          <cell r="I20">
            <v>0</v>
          </cell>
          <cell r="J20">
            <v>13204</v>
          </cell>
          <cell r="K20">
            <v>10719</v>
          </cell>
          <cell r="L20">
            <v>0</v>
          </cell>
          <cell r="M20">
            <v>11683</v>
          </cell>
          <cell r="N20">
            <v>10390</v>
          </cell>
        </row>
        <row r="21">
          <cell r="H21" t="str">
            <v>Serbia</v>
          </cell>
          <cell r="I21">
            <v>392700.70030647691</v>
          </cell>
          <cell r="J21">
            <v>51899.455016565997</v>
          </cell>
          <cell r="K21">
            <v>78.37948150227254</v>
          </cell>
          <cell r="L21">
            <v>376685.76012347738</v>
          </cell>
          <cell r="M21">
            <v>47987.460921679369</v>
          </cell>
          <cell r="N21">
            <v>52.580449972481716</v>
          </cell>
        </row>
        <row r="22">
          <cell r="H22" t="str">
            <v>North Macedonia</v>
          </cell>
          <cell r="I22">
            <v>45903.619118804003</v>
          </cell>
          <cell r="J22">
            <v>58661.345194894835</v>
          </cell>
          <cell r="K22">
            <v>30321.997103565642</v>
          </cell>
          <cell r="L22">
            <v>43213.640615061806</v>
          </cell>
          <cell r="M22">
            <v>51410.520740356005</v>
          </cell>
          <cell r="N22">
            <v>29714.335116507442</v>
          </cell>
        </row>
        <row r="23">
          <cell r="H23" t="str">
            <v>Bosnia</v>
          </cell>
          <cell r="I23">
            <v>35339.417898672255</v>
          </cell>
          <cell r="J23">
            <v>4771.8844569266839</v>
          </cell>
          <cell r="K23">
            <v>0</v>
          </cell>
          <cell r="L23">
            <v>27919.740812513512</v>
          </cell>
          <cell r="M23">
            <v>4141.1780788928145</v>
          </cell>
          <cell r="N23">
            <v>0</v>
          </cell>
        </row>
        <row r="28">
          <cell r="I28">
            <v>2095430.27</v>
          </cell>
          <cell r="J28">
            <v>420140.91</v>
          </cell>
          <cell r="K28">
            <v>270530.92000000004</v>
          </cell>
          <cell r="L28">
            <v>1753818.1600000001</v>
          </cell>
          <cell r="M28">
            <v>349057.67999999993</v>
          </cell>
          <cell r="N28">
            <v>255888.26999999996</v>
          </cell>
        </row>
        <row r="29">
          <cell r="I29">
            <v>2793125.63</v>
          </cell>
          <cell r="J29">
            <v>436241.28</v>
          </cell>
          <cell r="K29">
            <v>485830.95</v>
          </cell>
          <cell r="L29">
            <v>2499198.25</v>
          </cell>
          <cell r="M29">
            <v>248684.58000000002</v>
          </cell>
          <cell r="N29">
            <v>345106.1</v>
          </cell>
        </row>
        <row r="30">
          <cell r="I30">
            <v>936776</v>
          </cell>
          <cell r="J30">
            <v>406788</v>
          </cell>
          <cell r="K30">
            <v>395158</v>
          </cell>
          <cell r="L30">
            <v>747607</v>
          </cell>
          <cell r="M30">
            <v>304696</v>
          </cell>
          <cell r="N30">
            <v>303961</v>
          </cell>
        </row>
        <row r="31">
          <cell r="I31">
            <v>4388712.2041601203</v>
          </cell>
          <cell r="J31">
            <v>4323191.9298136439</v>
          </cell>
          <cell r="K31">
            <v>15661059</v>
          </cell>
          <cell r="L31">
            <v>5032775.0040098112</v>
          </cell>
          <cell r="M31">
            <v>4443547.1890225448</v>
          </cell>
          <cell r="N31">
            <v>35751715.143229872</v>
          </cell>
        </row>
        <row r="32">
          <cell r="I32">
            <v>2254516.92</v>
          </cell>
          <cell r="J32">
            <v>754079.14900000021</v>
          </cell>
          <cell r="K32">
            <v>367167.91600000008</v>
          </cell>
          <cell r="L32">
            <v>2332288.0779999997</v>
          </cell>
          <cell r="M32">
            <v>668353.71299999976</v>
          </cell>
          <cell r="N32">
            <v>349600.19999999995</v>
          </cell>
        </row>
        <row r="33">
          <cell r="I33">
            <v>1349496</v>
          </cell>
          <cell r="J33">
            <v>1111984</v>
          </cell>
          <cell r="K33">
            <v>330207</v>
          </cell>
          <cell r="L33">
            <v>2162902.0166666675</v>
          </cell>
          <cell r="M33">
            <v>952691.09999999974</v>
          </cell>
          <cell r="N33">
            <v>225121.00000000047</v>
          </cell>
        </row>
        <row r="38">
          <cell r="I38">
            <v>67605.745466685796</v>
          </cell>
          <cell r="J38">
            <v>86446.97265167025</v>
          </cell>
          <cell r="K38">
            <v>70247.547693303815</v>
          </cell>
          <cell r="L38">
            <v>55076.504170082801</v>
          </cell>
          <cell r="M38">
            <v>71615.770870800858</v>
          </cell>
          <cell r="N38">
            <v>61942.811376297315</v>
          </cell>
        </row>
        <row r="39">
          <cell r="I39">
            <v>88876.654571274907</v>
          </cell>
          <cell r="J39">
            <v>42425.202001976308</v>
          </cell>
          <cell r="K39">
            <v>31610.347509761901</v>
          </cell>
          <cell r="L39">
            <v>55570.613929189596</v>
          </cell>
          <cell r="M39">
            <v>39305.981311825439</v>
          </cell>
          <cell r="N39">
            <v>35560.251331303603</v>
          </cell>
        </row>
        <row r="40">
          <cell r="I40">
            <v>31860</v>
          </cell>
          <cell r="J40">
            <v>50455</v>
          </cell>
          <cell r="K40">
            <v>40720</v>
          </cell>
          <cell r="L40">
            <v>24256</v>
          </cell>
          <cell r="M40">
            <v>36146</v>
          </cell>
          <cell r="N40">
            <v>25672</v>
          </cell>
        </row>
        <row r="41">
          <cell r="I41">
            <v>50085.017523942282</v>
          </cell>
          <cell r="J41">
            <v>420433.78562921879</v>
          </cell>
          <cell r="K41">
            <v>184590.07887108464</v>
          </cell>
          <cell r="L41">
            <v>46440.265868249015</v>
          </cell>
          <cell r="M41">
            <v>349394.2382066233</v>
          </cell>
          <cell r="N41">
            <v>143423.11014341644</v>
          </cell>
        </row>
        <row r="42">
          <cell r="I42">
            <v>45903.619118804003</v>
          </cell>
          <cell r="J42">
            <v>58661.345194894835</v>
          </cell>
          <cell r="K42">
            <v>30321.997103565642</v>
          </cell>
          <cell r="L42">
            <v>43213.640615061806</v>
          </cell>
          <cell r="M42">
            <v>51410.520740356005</v>
          </cell>
          <cell r="N42">
            <v>29714.335116507442</v>
          </cell>
        </row>
        <row r="43">
          <cell r="I43">
            <v>43653.224000000002</v>
          </cell>
          <cell r="J43">
            <v>210852.69500000001</v>
          </cell>
          <cell r="K43">
            <v>65960.600000000006</v>
          </cell>
          <cell r="L43">
            <v>65412.355105260489</v>
          </cell>
          <cell r="M43">
            <v>199329.62571052334</v>
          </cell>
          <cell r="N43">
            <v>42761.007681687879</v>
          </cell>
        </row>
      </sheetData>
      <sheetData sheetId="12">
        <row r="8">
          <cell r="H8" t="str">
            <v>Kosovo</v>
          </cell>
          <cell r="I8">
            <v>0</v>
          </cell>
          <cell r="J8">
            <v>5954</v>
          </cell>
          <cell r="K8">
            <v>0</v>
          </cell>
          <cell r="L8">
            <v>0</v>
          </cell>
          <cell r="M8">
            <v>5073</v>
          </cell>
          <cell r="N8">
            <v>0</v>
          </cell>
        </row>
        <row r="9">
          <cell r="H9" t="str">
            <v>Montenegro</v>
          </cell>
          <cell r="I9">
            <v>1348843</v>
          </cell>
          <cell r="J9">
            <v>17979</v>
          </cell>
          <cell r="K9">
            <v>25519</v>
          </cell>
          <cell r="L9">
            <v>526324</v>
          </cell>
          <cell r="M9">
            <v>9745</v>
          </cell>
          <cell r="N9">
            <v>21549</v>
          </cell>
        </row>
        <row r="10">
          <cell r="H10" t="str">
            <v>Albania</v>
          </cell>
          <cell r="I10">
            <v>0</v>
          </cell>
          <cell r="J10">
            <v>91334</v>
          </cell>
          <cell r="K10">
            <v>60452</v>
          </cell>
          <cell r="L10">
            <v>0</v>
          </cell>
          <cell r="M10">
            <v>83208</v>
          </cell>
          <cell r="N10">
            <v>53013</v>
          </cell>
        </row>
        <row r="11">
          <cell r="H11" t="str">
            <v>Serbia</v>
          </cell>
          <cell r="I11">
            <v>1539031</v>
          </cell>
          <cell r="J11">
            <v>277095.26393734699</v>
          </cell>
          <cell r="K11">
            <v>34197.510116881982</v>
          </cell>
          <cell r="L11">
            <v>1507975.8172890472</v>
          </cell>
          <cell r="M11">
            <v>254734.57750252658</v>
          </cell>
          <cell r="N11">
            <v>37933.732053564374</v>
          </cell>
        </row>
        <row r="12">
          <cell r="H12" t="str">
            <v>North Macedonia</v>
          </cell>
          <cell r="I12">
            <v>294541</v>
          </cell>
          <cell r="J12">
            <v>215093</v>
          </cell>
          <cell r="K12">
            <v>136315</v>
          </cell>
          <cell r="L12">
            <v>340673</v>
          </cell>
          <cell r="M12">
            <v>199948</v>
          </cell>
          <cell r="N12">
            <v>119626</v>
          </cell>
        </row>
        <row r="13">
          <cell r="H13" t="str">
            <v>Bosnia</v>
          </cell>
          <cell r="I13">
            <v>1240164</v>
          </cell>
          <cell r="J13">
            <v>565412</v>
          </cell>
          <cell r="K13">
            <v>125037</v>
          </cell>
          <cell r="L13">
            <v>1320798</v>
          </cell>
          <cell r="M13">
            <v>528270</v>
          </cell>
          <cell r="N13">
            <v>100212</v>
          </cell>
        </row>
        <row r="18">
          <cell r="H18" t="str">
            <v>Kosovo</v>
          </cell>
          <cell r="I18">
            <v>0</v>
          </cell>
          <cell r="J18">
            <v>59.544731280000008</v>
          </cell>
          <cell r="K18">
            <v>0</v>
          </cell>
          <cell r="L18">
            <v>0</v>
          </cell>
          <cell r="M18">
            <v>50.723232311000004</v>
          </cell>
          <cell r="N18">
            <v>0</v>
          </cell>
        </row>
        <row r="19">
          <cell r="H19" t="str">
            <v>Montenegro</v>
          </cell>
          <cell r="I19">
            <v>1427.4252205282</v>
          </cell>
          <cell r="J19">
            <v>190.24999999999997</v>
          </cell>
          <cell r="K19">
            <v>63.066510000000001</v>
          </cell>
          <cell r="L19">
            <v>567.41706363200001</v>
          </cell>
          <cell r="M19">
            <v>104.08999999999999</v>
          </cell>
          <cell r="N19">
            <v>53</v>
          </cell>
        </row>
        <row r="20">
          <cell r="H20" t="str">
            <v>Albania</v>
          </cell>
          <cell r="I20">
            <v>0</v>
          </cell>
          <cell r="J20">
            <v>454</v>
          </cell>
          <cell r="K20">
            <v>300</v>
          </cell>
          <cell r="L20">
            <v>0</v>
          </cell>
          <cell r="M20">
            <v>412</v>
          </cell>
          <cell r="N20">
            <v>262</v>
          </cell>
        </row>
        <row r="21">
          <cell r="H21" t="str">
            <v>Serbia</v>
          </cell>
          <cell r="I21">
            <v>6437.453781089187</v>
          </cell>
          <cell r="J21">
            <v>1375.5125414969646</v>
          </cell>
          <cell r="K21">
            <v>3</v>
          </cell>
          <cell r="L21">
            <v>5964.4433665868273</v>
          </cell>
          <cell r="M21">
            <v>1066.4268376675909</v>
          </cell>
          <cell r="N21">
            <v>3</v>
          </cell>
        </row>
        <row r="22">
          <cell r="H22" t="str">
            <v>North Macedonia</v>
          </cell>
          <cell r="I22">
            <v>2349.9257712583544</v>
          </cell>
          <cell r="J22">
            <v>3334.7918706590335</v>
          </cell>
          <cell r="K22">
            <v>2406.7714339838762</v>
          </cell>
          <cell r="L22">
            <v>2634.7979165214006</v>
          </cell>
          <cell r="M22">
            <v>2643.7210343545776</v>
          </cell>
          <cell r="N22">
            <v>1697.6694884354119</v>
          </cell>
        </row>
        <row r="23">
          <cell r="H23" t="str">
            <v>Bosnia</v>
          </cell>
          <cell r="I23">
            <v>4187.8990057079072</v>
          </cell>
          <cell r="J23">
            <v>28.148892306873798</v>
          </cell>
          <cell r="K23">
            <v>0</v>
          </cell>
          <cell r="L23">
            <v>3066.2058063852705</v>
          </cell>
          <cell r="M23">
            <v>24.857813734710277</v>
          </cell>
          <cell r="N23">
            <v>0</v>
          </cell>
        </row>
        <row r="28">
          <cell r="I28">
            <v>446488</v>
          </cell>
          <cell r="J28">
            <v>261478</v>
          </cell>
          <cell r="K28">
            <v>150401</v>
          </cell>
          <cell r="L28">
            <v>385135</v>
          </cell>
          <cell r="M28">
            <v>208123</v>
          </cell>
          <cell r="N28">
            <v>162080</v>
          </cell>
        </row>
        <row r="29">
          <cell r="I29">
            <v>531916</v>
          </cell>
          <cell r="J29">
            <v>212673</v>
          </cell>
          <cell r="K29">
            <v>131457</v>
          </cell>
          <cell r="L29">
            <v>507696</v>
          </cell>
          <cell r="M29">
            <v>94341</v>
          </cell>
          <cell r="N29">
            <v>83110</v>
          </cell>
        </row>
        <row r="30">
          <cell r="I30">
            <v>207225</v>
          </cell>
          <cell r="J30">
            <v>308168</v>
          </cell>
          <cell r="K30">
            <v>244942</v>
          </cell>
          <cell r="L30">
            <v>187364</v>
          </cell>
          <cell r="M30">
            <v>318378</v>
          </cell>
          <cell r="N30">
            <v>185539</v>
          </cell>
        </row>
        <row r="31">
          <cell r="I31">
            <v>445218</v>
          </cell>
          <cell r="J31">
            <v>1050436.7360626529</v>
          </cell>
          <cell r="K31">
            <v>4912666.4898831183</v>
          </cell>
          <cell r="L31">
            <v>432430.18271095282</v>
          </cell>
          <cell r="M31">
            <v>1007555.4224974734</v>
          </cell>
          <cell r="N31">
            <v>5382730.2679464361</v>
          </cell>
        </row>
        <row r="32">
          <cell r="I32">
            <v>294541</v>
          </cell>
          <cell r="J32">
            <v>215093</v>
          </cell>
          <cell r="K32">
            <v>136315</v>
          </cell>
          <cell r="L32">
            <v>340673</v>
          </cell>
          <cell r="M32">
            <v>199948</v>
          </cell>
          <cell r="N32">
            <v>119626</v>
          </cell>
        </row>
        <row r="33">
          <cell r="I33">
            <v>489725</v>
          </cell>
          <cell r="J33">
            <v>768507</v>
          </cell>
          <cell r="K33">
            <v>171456</v>
          </cell>
          <cell r="L33">
            <v>852312</v>
          </cell>
          <cell r="M33">
            <v>675499</v>
          </cell>
          <cell r="N33">
            <v>101723</v>
          </cell>
        </row>
        <row r="38">
          <cell r="I38">
            <v>3769.0890258555005</v>
          </cell>
          <cell r="J38">
            <v>4529.3394018741219</v>
          </cell>
          <cell r="K38">
            <v>2676.018661364028</v>
          </cell>
          <cell r="L38">
            <v>2865.6972551458994</v>
          </cell>
          <cell r="M38">
            <v>3671.5125983540293</v>
          </cell>
          <cell r="N38">
            <v>3123.878774779153</v>
          </cell>
        </row>
        <row r="39">
          <cell r="I39">
            <v>5069.9806757237002</v>
          </cell>
          <cell r="J39">
            <v>2436.6699337901991</v>
          </cell>
          <cell r="K39">
            <v>1637.8397453901039</v>
          </cell>
          <cell r="L39">
            <v>3269.9382088923999</v>
          </cell>
          <cell r="M39">
            <v>981.38420021680008</v>
          </cell>
          <cell r="N39">
            <v>739.61883552200106</v>
          </cell>
        </row>
        <row r="40">
          <cell r="I40">
            <v>1995</v>
          </cell>
          <cell r="J40">
            <v>6592</v>
          </cell>
          <cell r="K40">
            <v>2379</v>
          </cell>
          <cell r="L40">
            <v>1694</v>
          </cell>
          <cell r="M40">
            <v>7184</v>
          </cell>
          <cell r="N40">
            <v>1581</v>
          </cell>
        </row>
        <row r="41">
          <cell r="I41">
            <v>3395.131009378013</v>
          </cell>
          <cell r="J41">
            <v>17077.131115874738</v>
          </cell>
          <cell r="K41">
            <v>8249.1655691855431</v>
          </cell>
          <cell r="L41">
            <v>2923.9752742573714</v>
          </cell>
          <cell r="M41">
            <v>12135.783165741315</v>
          </cell>
          <cell r="N41">
            <v>7079.1329157555083</v>
          </cell>
        </row>
        <row r="42">
          <cell r="I42">
            <v>2349.9257712583544</v>
          </cell>
          <cell r="J42">
            <v>2661.7949787168504</v>
          </cell>
          <cell r="K42">
            <v>2324.1317649563171</v>
          </cell>
          <cell r="L42">
            <v>2634.7979165214006</v>
          </cell>
          <cell r="M42">
            <v>2110.0020348168214</v>
          </cell>
          <cell r="N42">
            <v>2138.6126825477827</v>
          </cell>
        </row>
        <row r="43">
          <cell r="I43">
            <v>4897.37</v>
          </cell>
          <cell r="J43">
            <v>18881.884456926684</v>
          </cell>
          <cell r="K43">
            <v>4227.9999000000016</v>
          </cell>
          <cell r="L43">
            <v>7693.7240000000029</v>
          </cell>
          <cell r="M43">
            <v>14179.074682139999</v>
          </cell>
          <cell r="N43">
            <v>2159.4376426383928</v>
          </cell>
        </row>
      </sheetData>
      <sheetData sheetId="13">
        <row r="8">
          <cell r="H8" t="str">
            <v>Kosovo</v>
          </cell>
          <cell r="I8">
            <v>0</v>
          </cell>
          <cell r="J8">
            <v>96.563118934631348</v>
          </cell>
          <cell r="K8">
            <v>0</v>
          </cell>
          <cell r="L8">
            <v>0</v>
          </cell>
          <cell r="M8">
            <v>97.773325920104497</v>
          </cell>
          <cell r="N8">
            <v>0</v>
          </cell>
        </row>
        <row r="9">
          <cell r="H9" t="str">
            <v>Montenegro</v>
          </cell>
          <cell r="I9">
            <v>267253.87310517213</v>
          </cell>
          <cell r="J9">
            <v>1119.7879980236887</v>
          </cell>
          <cell r="K9">
            <v>745.98149999999987</v>
          </cell>
          <cell r="L9">
            <v>152829.29581081707</v>
          </cell>
          <cell r="M9">
            <v>946.41526820594402</v>
          </cell>
          <cell r="N9">
            <v>430</v>
          </cell>
        </row>
        <row r="10">
          <cell r="H10" t="str">
            <v>Albania</v>
          </cell>
          <cell r="I10">
            <v>0</v>
          </cell>
          <cell r="J10">
            <v>14893</v>
          </cell>
          <cell r="K10">
            <v>29414</v>
          </cell>
          <cell r="L10">
            <v>0</v>
          </cell>
          <cell r="M10">
            <v>13462</v>
          </cell>
          <cell r="N10">
            <v>30504</v>
          </cell>
        </row>
        <row r="11">
          <cell r="H11" t="str">
            <v>Serbia</v>
          </cell>
          <cell r="I11">
            <v>408681.00006357272</v>
          </cell>
          <cell r="J11">
            <v>55277.565233547008</v>
          </cell>
          <cell r="K11">
            <v>302.985121751885</v>
          </cell>
          <cell r="L11">
            <v>395668.89571575914</v>
          </cell>
          <cell r="M11">
            <v>49587.61919635348</v>
          </cell>
          <cell r="N11">
            <v>0</v>
          </cell>
        </row>
        <row r="12">
          <cell r="H12" t="str">
            <v>North Macedonia</v>
          </cell>
          <cell r="I12">
            <v>38217.040979380603</v>
          </cell>
          <cell r="J12">
            <v>18157.277013235089</v>
          </cell>
          <cell r="K12">
            <v>22077.804381844529</v>
          </cell>
          <cell r="L12">
            <v>48215.438524076468</v>
          </cell>
          <cell r="M12">
            <v>17332.473739286426</v>
          </cell>
          <cell r="N12">
            <v>20608.288635361663</v>
          </cell>
        </row>
        <row r="13">
          <cell r="H13" t="str">
            <v>Bosnia</v>
          </cell>
          <cell r="I13">
            <v>134054.25213141413</v>
          </cell>
          <cell r="J13">
            <v>54547.104124153142</v>
          </cell>
          <cell r="K13">
            <v>11039.47196405381</v>
          </cell>
          <cell r="L13">
            <v>175227.17721716603</v>
          </cell>
          <cell r="M13">
            <v>57527.941997250251</v>
          </cell>
          <cell r="N13">
            <v>11520</v>
          </cell>
        </row>
        <row r="18">
          <cell r="H18" t="str">
            <v>Kosovo</v>
          </cell>
          <cell r="I18">
            <v>0</v>
          </cell>
          <cell r="J18">
            <v>992.29770470130006</v>
          </cell>
          <cell r="K18">
            <v>0</v>
          </cell>
          <cell r="L18">
            <v>0</v>
          </cell>
          <cell r="M18">
            <v>300.35965722656249</v>
          </cell>
          <cell r="N18">
            <v>0</v>
          </cell>
        </row>
        <row r="19">
          <cell r="H19" t="str">
            <v>Montenegro</v>
          </cell>
          <cell r="I19">
            <v>44784.481889750001</v>
          </cell>
          <cell r="J19">
            <v>5536.7485791015633</v>
          </cell>
          <cell r="K19">
            <v>636.92999999999995</v>
          </cell>
          <cell r="L19">
            <v>27513.684883808</v>
          </cell>
          <cell r="M19">
            <v>3767.4538964843778</v>
          </cell>
          <cell r="N19">
            <v>870</v>
          </cell>
        </row>
        <row r="20">
          <cell r="H20" t="str">
            <v>Albania</v>
          </cell>
          <cell r="I20">
            <v>0</v>
          </cell>
          <cell r="J20">
            <v>14858</v>
          </cell>
          <cell r="K20">
            <v>29753</v>
          </cell>
          <cell r="L20">
            <v>0</v>
          </cell>
          <cell r="M20">
            <v>13424</v>
          </cell>
          <cell r="N20">
            <v>30779</v>
          </cell>
        </row>
        <row r="21">
          <cell r="H21" t="str">
            <v>Serbia</v>
          </cell>
          <cell r="I21">
            <v>159017.88581030289</v>
          </cell>
          <cell r="J21">
            <v>52812.393817685028</v>
          </cell>
          <cell r="K21">
            <v>8</v>
          </cell>
          <cell r="L21">
            <v>216810.21170519755</v>
          </cell>
          <cell r="M21">
            <v>62458.993588908401</v>
          </cell>
          <cell r="N21">
            <v>89</v>
          </cell>
        </row>
        <row r="22">
          <cell r="H22" t="str">
            <v>North Macedonia</v>
          </cell>
          <cell r="I22">
            <v>102249.27452147582</v>
          </cell>
          <cell r="J22">
            <v>110159.21240078057</v>
          </cell>
          <cell r="K22">
            <v>60229.447075835065</v>
          </cell>
          <cell r="L22">
            <v>92561.339344554013</v>
          </cell>
          <cell r="M22">
            <v>99001.251648321617</v>
          </cell>
          <cell r="N22">
            <v>58070.981799579407</v>
          </cell>
        </row>
        <row r="23">
          <cell r="H23" t="str">
            <v>Bosnia</v>
          </cell>
          <cell r="I23">
            <v>111737.09964840976</v>
          </cell>
          <cell r="J23">
            <v>11449.966650766441</v>
          </cell>
          <cell r="K23">
            <v>0</v>
          </cell>
          <cell r="L23">
            <v>138677.46551293449</v>
          </cell>
          <cell r="M23">
            <v>12083.964107372474</v>
          </cell>
          <cell r="N23">
            <v>0</v>
          </cell>
        </row>
        <row r="28">
          <cell r="I28">
            <v>63992.255130767771</v>
          </cell>
          <cell r="J28">
            <v>24303.626603126562</v>
          </cell>
          <cell r="K28">
            <v>18513.53373527529</v>
          </cell>
          <cell r="L28">
            <v>70597.844965934768</v>
          </cell>
          <cell r="M28">
            <v>21519.958377838182</v>
          </cell>
          <cell r="N28">
            <v>17894.576434135452</v>
          </cell>
        </row>
        <row r="29">
          <cell r="I29">
            <v>52981.79964675154</v>
          </cell>
          <cell r="J29">
            <v>17409.316308649555</v>
          </cell>
          <cell r="K29">
            <v>38290.604634669595</v>
          </cell>
          <cell r="L29">
            <v>61686.410205684646</v>
          </cell>
          <cell r="M29">
            <v>9038.2821589880041</v>
          </cell>
          <cell r="N29">
            <v>22740.709514532238</v>
          </cell>
        </row>
        <row r="30">
          <cell r="I30">
            <v>36942</v>
          </cell>
          <cell r="J30">
            <v>13557</v>
          </cell>
          <cell r="K30">
            <v>29997</v>
          </cell>
          <cell r="L30">
            <v>44597</v>
          </cell>
          <cell r="M30">
            <v>11238</v>
          </cell>
          <cell r="N30">
            <v>22356</v>
          </cell>
        </row>
        <row r="31">
          <cell r="I31">
            <v>60820.169946733469</v>
          </cell>
          <cell r="J31">
            <v>83605.547480288398</v>
          </cell>
          <cell r="K31">
            <v>602706.97454719525</v>
          </cell>
          <cell r="L31">
            <v>101772.50596010144</v>
          </cell>
          <cell r="M31">
            <v>85727.282639808865</v>
          </cell>
          <cell r="N31">
            <v>624967.67507111712</v>
          </cell>
        </row>
        <row r="32">
          <cell r="I32">
            <v>38217.040979380603</v>
          </cell>
          <cell r="J32">
            <v>18157.277013235089</v>
          </cell>
          <cell r="K32">
            <v>22077.804381844529</v>
          </cell>
          <cell r="L32">
            <v>48215.438524076468</v>
          </cell>
          <cell r="M32">
            <v>17332.473739286426</v>
          </cell>
          <cell r="N32">
            <v>20608.288635361663</v>
          </cell>
        </row>
        <row r="33">
          <cell r="I33">
            <v>24775.9757421875</v>
          </cell>
          <cell r="J33">
            <v>24128.7122265625</v>
          </cell>
          <cell r="K33">
            <v>22584.648046875001</v>
          </cell>
          <cell r="L33">
            <v>55761.816548469767</v>
          </cell>
          <cell r="M33">
            <v>20051.74731998131</v>
          </cell>
          <cell r="N33">
            <v>13569.883875934336</v>
          </cell>
        </row>
        <row r="38">
          <cell r="I38">
            <v>147340.43933974081</v>
          </cell>
          <cell r="J38">
            <v>151046.2510981037</v>
          </cell>
          <cell r="K38">
            <v>300648.99467394018</v>
          </cell>
          <cell r="L38">
            <v>128984.89101948013</v>
          </cell>
          <cell r="M38">
            <v>94500.43085103418</v>
          </cell>
          <cell r="N38">
            <v>277323.67870091007</v>
          </cell>
        </row>
        <row r="39">
          <cell r="I39">
            <v>44784.481889750001</v>
          </cell>
          <cell r="J39">
            <v>27193.098167488431</v>
          </cell>
          <cell r="K39">
            <v>51239.207881178707</v>
          </cell>
          <cell r="L39">
            <v>27513.684883808</v>
          </cell>
          <cell r="M39">
            <v>24201.500637456222</v>
          </cell>
          <cell r="N39">
            <v>53006.01153572771</v>
          </cell>
        </row>
        <row r="40">
          <cell r="I40">
            <v>111562</v>
          </cell>
          <cell r="J40">
            <v>148668</v>
          </cell>
          <cell r="K40">
            <v>177246</v>
          </cell>
          <cell r="L40">
            <v>102883</v>
          </cell>
          <cell r="M40">
            <v>127489</v>
          </cell>
          <cell r="N40">
            <v>108325</v>
          </cell>
        </row>
        <row r="41">
          <cell r="I41">
            <v>158938.5373424167</v>
          </cell>
          <cell r="J41">
            <v>375972.1697388094</v>
          </cell>
          <cell r="K41">
            <v>299551.99542799639</v>
          </cell>
          <cell r="L41">
            <v>118882.32093846843</v>
          </cell>
          <cell r="M41">
            <v>330164.90084425744</v>
          </cell>
          <cell r="N41">
            <v>239322.32006162632</v>
          </cell>
        </row>
        <row r="42">
          <cell r="I42">
            <v>102249.27452147582</v>
          </cell>
          <cell r="J42">
            <v>110159.21240078057</v>
          </cell>
          <cell r="K42">
            <v>60229.447075835065</v>
          </cell>
          <cell r="L42">
            <v>92561.339344554013</v>
          </cell>
          <cell r="M42">
            <v>99001.251648321617</v>
          </cell>
          <cell r="N42">
            <v>58070.981799579407</v>
          </cell>
        </row>
        <row r="43">
          <cell r="I43">
            <v>55895.742217000006</v>
          </cell>
          <cell r="J43">
            <v>197615.58859500004</v>
          </cell>
          <cell r="K43">
            <v>366999.96799023205</v>
          </cell>
          <cell r="L43">
            <v>72981.486696604697</v>
          </cell>
          <cell r="M43">
            <v>130423.86900458686</v>
          </cell>
          <cell r="N43">
            <v>281170.90957643936</v>
          </cell>
        </row>
      </sheetData>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tables"/>
      <sheetName val="List of NRAs"/>
      <sheetName val="Checks"/>
      <sheetName val="Subscribers"/>
      <sheetName val="Retail volumes - voice"/>
      <sheetName val="Retail revenues - voice"/>
      <sheetName val="Retail volumes - SMS"/>
      <sheetName val="Retail revenues - SMS"/>
      <sheetName val="Retail volumes - data"/>
      <sheetName val="Retail revenues - data"/>
      <sheetName val="Retail revenues - packages"/>
      <sheetName val="Wholesale voice"/>
      <sheetName val="Wholesale SMS"/>
      <sheetName val="Wholesale data"/>
      <sheetName val="Wholesale prices"/>
      <sheetName val="Wholesale shares"/>
    </sheetNames>
    <sheetDataSet>
      <sheetData sheetId="0" refreshError="1"/>
      <sheetData sheetId="1" refreshError="1">
        <row r="3">
          <cell r="A3" t="str">
            <v>Kosovo</v>
          </cell>
        </row>
        <row r="4">
          <cell r="A4" t="str">
            <v>Montenegro</v>
          </cell>
        </row>
        <row r="5">
          <cell r="A5" t="str">
            <v>Albania</v>
          </cell>
        </row>
        <row r="6">
          <cell r="A6" t="str">
            <v>Serbia</v>
          </cell>
        </row>
        <row r="7">
          <cell r="A7" t="str">
            <v>North Macedonia</v>
          </cell>
        </row>
        <row r="8">
          <cell r="A8" t="str">
            <v>Bosnia</v>
          </cell>
        </row>
      </sheetData>
      <sheetData sheetId="2" refreshError="1"/>
      <sheetData sheetId="3" refreshError="1">
        <row r="8">
          <cell r="H8">
            <v>1946508.1600000001</v>
          </cell>
          <cell r="I8">
            <v>1861411.7999999998</v>
          </cell>
          <cell r="J8">
            <v>438084</v>
          </cell>
          <cell r="L8">
            <v>330564</v>
          </cell>
          <cell r="M8">
            <v>600444</v>
          </cell>
          <cell r="N8">
            <v>2170751</v>
          </cell>
          <cell r="O8">
            <v>1976876</v>
          </cell>
          <cell r="P8">
            <v>645026.80000000005</v>
          </cell>
          <cell r="R8">
            <v>500956.8</v>
          </cell>
          <cell r="S8">
            <v>207736.84899999999</v>
          </cell>
        </row>
        <row r="9">
          <cell r="H9">
            <v>1013425</v>
          </cell>
          <cell r="I9">
            <v>644553</v>
          </cell>
          <cell r="J9">
            <v>174078</v>
          </cell>
          <cell r="L9">
            <v>169163</v>
          </cell>
          <cell r="M9">
            <v>143591</v>
          </cell>
          <cell r="N9">
            <v>1195699</v>
          </cell>
          <cell r="O9">
            <v>685399</v>
          </cell>
          <cell r="P9">
            <v>223973</v>
          </cell>
          <cell r="R9">
            <v>219294</v>
          </cell>
          <cell r="S9">
            <v>95834</v>
          </cell>
        </row>
        <row r="10">
          <cell r="H10">
            <v>2632268</v>
          </cell>
          <cell r="I10">
            <v>2242174</v>
          </cell>
          <cell r="J10">
            <v>226209</v>
          </cell>
          <cell r="L10">
            <v>162659</v>
          </cell>
          <cell r="M10">
            <v>160301</v>
          </cell>
          <cell r="N10">
            <v>2923471</v>
          </cell>
          <cell r="O10">
            <v>2545995</v>
          </cell>
          <cell r="P10">
            <v>327734</v>
          </cell>
          <cell r="R10">
            <v>236322</v>
          </cell>
          <cell r="S10">
            <v>214794</v>
          </cell>
        </row>
        <row r="11">
          <cell r="H11">
            <v>8421613</v>
          </cell>
          <cell r="I11">
            <v>8100242.75</v>
          </cell>
          <cell r="J11">
            <v>959917</v>
          </cell>
          <cell r="L11">
            <v>894366.60419175797</v>
          </cell>
          <cell r="M11">
            <v>1034848</v>
          </cell>
          <cell r="N11">
            <v>8664800</v>
          </cell>
          <cell r="O11">
            <v>8321143</v>
          </cell>
          <cell r="P11">
            <v>1982805</v>
          </cell>
          <cell r="R11">
            <v>1845000.4016913483</v>
          </cell>
          <cell r="S11">
            <v>1555120</v>
          </cell>
        </row>
        <row r="12">
          <cell r="H12">
            <v>1851740</v>
          </cell>
          <cell r="I12">
            <v>1832047</v>
          </cell>
          <cell r="J12">
            <v>313512</v>
          </cell>
          <cell r="L12">
            <v>313512</v>
          </cell>
          <cell r="M12">
            <v>226382</v>
          </cell>
          <cell r="N12">
            <v>1969817</v>
          </cell>
          <cell r="O12">
            <v>1964234</v>
          </cell>
          <cell r="P12">
            <v>465066</v>
          </cell>
          <cell r="R12">
            <v>465066</v>
          </cell>
          <cell r="S12">
            <v>342879</v>
          </cell>
        </row>
        <row r="13">
          <cell r="H13">
            <v>3517898</v>
          </cell>
          <cell r="I13">
            <v>3376904</v>
          </cell>
          <cell r="J13">
            <v>299083</v>
          </cell>
          <cell r="L13">
            <v>299083</v>
          </cell>
          <cell r="M13">
            <v>744795</v>
          </cell>
          <cell r="N13">
            <v>3878733</v>
          </cell>
          <cell r="O13">
            <v>3742552</v>
          </cell>
          <cell r="P13">
            <v>461162</v>
          </cell>
          <cell r="R13">
            <v>461162</v>
          </cell>
          <cell r="S13">
            <v>677505</v>
          </cell>
        </row>
      </sheetData>
      <sheetData sheetId="4" refreshError="1">
        <row r="8">
          <cell r="B8" t="str">
            <v>Kosovo</v>
          </cell>
          <cell r="C8">
            <v>334052933.783333</v>
          </cell>
          <cell r="D8">
            <v>360606396.81666696</v>
          </cell>
          <cell r="J8">
            <v>356918.56167900003</v>
          </cell>
          <cell r="K8">
            <v>0</v>
          </cell>
          <cell r="L8">
            <v>0</v>
          </cell>
          <cell r="M8">
            <v>126204.26538699999</v>
          </cell>
          <cell r="N8">
            <v>25115.372498333334</v>
          </cell>
          <cell r="P8">
            <v>586092.39327733335</v>
          </cell>
          <cell r="Q8">
            <v>0</v>
          </cell>
          <cell r="R8">
            <v>0</v>
          </cell>
          <cell r="S8">
            <v>103676.178514</v>
          </cell>
          <cell r="T8">
            <v>26090.709141333333</v>
          </cell>
        </row>
        <row r="9">
          <cell r="B9" t="str">
            <v>Montenegro</v>
          </cell>
          <cell r="C9">
            <v>470638969.83366704</v>
          </cell>
          <cell r="D9">
            <v>479891525.64833301</v>
          </cell>
          <cell r="J9">
            <v>16597524.329999998</v>
          </cell>
          <cell r="K9">
            <v>0</v>
          </cell>
          <cell r="L9">
            <v>200390.433333333</v>
          </cell>
          <cell r="M9">
            <v>131020.499</v>
          </cell>
          <cell r="N9">
            <v>11693.154666666669</v>
          </cell>
          <cell r="P9">
            <v>15487416.088333333</v>
          </cell>
          <cell r="Q9">
            <v>0</v>
          </cell>
          <cell r="R9">
            <v>198113.55</v>
          </cell>
          <cell r="S9">
            <v>114561.89533333329</v>
          </cell>
          <cell r="T9">
            <v>11541.78366666667</v>
          </cell>
        </row>
        <row r="10">
          <cell r="B10" t="str">
            <v>Albania</v>
          </cell>
          <cell r="C10">
            <v>1558302599.2333336</v>
          </cell>
          <cell r="D10">
            <v>1562389386.3000002</v>
          </cell>
          <cell r="J10">
            <v>2474918.1199999973</v>
          </cell>
          <cell r="K10">
            <v>0</v>
          </cell>
          <cell r="L10">
            <v>148531.9666666699</v>
          </cell>
          <cell r="M10">
            <v>1411024.3933333335</v>
          </cell>
          <cell r="N10">
            <v>216880.79666666666</v>
          </cell>
          <cell r="P10">
            <v>2970692.4466666696</v>
          </cell>
          <cell r="Q10">
            <v>0</v>
          </cell>
          <cell r="R10">
            <v>179740.36999999665</v>
          </cell>
          <cell r="S10">
            <v>1993480.1966666668</v>
          </cell>
          <cell r="T10">
            <v>329142.10999999993</v>
          </cell>
        </row>
        <row r="11">
          <cell r="B11" t="str">
            <v>Serbia</v>
          </cell>
          <cell r="C11">
            <v>5114873524</v>
          </cell>
          <cell r="D11">
            <v>5013468171</v>
          </cell>
          <cell r="J11">
            <v>11799416.84</v>
          </cell>
          <cell r="K11">
            <v>0</v>
          </cell>
          <cell r="L11">
            <v>0</v>
          </cell>
          <cell r="M11">
            <v>1602544.5639999993</v>
          </cell>
          <cell r="N11">
            <v>94412.091666666645</v>
          </cell>
          <cell r="P11">
            <v>34593251.563333333</v>
          </cell>
          <cell r="Q11">
            <v>0</v>
          </cell>
          <cell r="R11">
            <v>0</v>
          </cell>
          <cell r="S11">
            <v>2919739.180333334</v>
          </cell>
          <cell r="T11">
            <v>128584.13800000001</v>
          </cell>
        </row>
        <row r="12">
          <cell r="B12" t="str">
            <v>North Macedonia</v>
          </cell>
          <cell r="J12">
            <v>2611913.8433333333</v>
          </cell>
          <cell r="K12">
            <v>0</v>
          </cell>
          <cell r="L12">
            <v>220745.2399999999</v>
          </cell>
          <cell r="M12">
            <v>274147.97100000002</v>
          </cell>
          <cell r="N12">
            <v>87115.592333333349</v>
          </cell>
          <cell r="P12">
            <v>4271249.0333333332</v>
          </cell>
          <cell r="Q12">
            <v>0</v>
          </cell>
          <cell r="R12">
            <v>289472.95000000013</v>
          </cell>
          <cell r="S12">
            <v>407825.69333333336</v>
          </cell>
          <cell r="T12">
            <v>112889.89</v>
          </cell>
        </row>
        <row r="13">
          <cell r="B13" t="str">
            <v>Bosnia</v>
          </cell>
          <cell r="C13">
            <v>593547384.56453335</v>
          </cell>
          <cell r="D13">
            <v>601564790.88126671</v>
          </cell>
          <cell r="J13">
            <v>3526293.7666666694</v>
          </cell>
          <cell r="K13">
            <v>0</v>
          </cell>
          <cell r="L13">
            <v>0</v>
          </cell>
          <cell r="M13">
            <v>875906.01666666707</v>
          </cell>
          <cell r="N13">
            <v>47075.433333333087</v>
          </cell>
          <cell r="P13">
            <v>5154315.0333333369</v>
          </cell>
          <cell r="Q13">
            <v>0</v>
          </cell>
          <cell r="R13">
            <v>0</v>
          </cell>
          <cell r="S13">
            <v>1212218.1000000001</v>
          </cell>
          <cell r="T13">
            <v>69972.515999996089</v>
          </cell>
        </row>
        <row r="18">
          <cell r="B18" t="str">
            <v>Kosovo</v>
          </cell>
          <cell r="J18">
            <v>895546.61547599989</v>
          </cell>
          <cell r="K18">
            <v>0</v>
          </cell>
          <cell r="L18">
            <v>0</v>
          </cell>
          <cell r="M18">
            <v>171698.90880599999</v>
          </cell>
          <cell r="N18">
            <v>51154.689698000002</v>
          </cell>
          <cell r="P18">
            <v>1632596.4530873331</v>
          </cell>
          <cell r="Q18">
            <v>0</v>
          </cell>
          <cell r="R18">
            <v>0</v>
          </cell>
          <cell r="S18">
            <v>142211.45574400001</v>
          </cell>
          <cell r="T18">
            <v>49855.285952666665</v>
          </cell>
        </row>
        <row r="19">
          <cell r="B19" t="str">
            <v>Montenegro</v>
          </cell>
          <cell r="J19">
            <v>9313383.0979999993</v>
          </cell>
          <cell r="K19">
            <v>0</v>
          </cell>
          <cell r="L19">
            <v>309005.59999999998</v>
          </cell>
          <cell r="M19">
            <v>164452.12066666671</v>
          </cell>
          <cell r="N19">
            <v>16744.43233333333</v>
          </cell>
          <cell r="P19">
            <v>9158431.7036666702</v>
          </cell>
          <cell r="Q19">
            <v>0</v>
          </cell>
          <cell r="R19">
            <v>303826.86666666699</v>
          </cell>
          <cell r="S19">
            <v>166659.7533333333</v>
          </cell>
          <cell r="T19">
            <v>15279.92133333333</v>
          </cell>
        </row>
        <row r="20">
          <cell r="B20" t="str">
            <v>Albania</v>
          </cell>
          <cell r="J20">
            <v>417132.23333333305</v>
          </cell>
          <cell r="K20">
            <v>0</v>
          </cell>
          <cell r="L20">
            <v>150426.36666666629</v>
          </cell>
          <cell r="M20">
            <v>951184.88666666672</v>
          </cell>
          <cell r="N20">
            <v>713384.17333333369</v>
          </cell>
          <cell r="P20">
            <v>656948.566666667</v>
          </cell>
          <cell r="Q20">
            <v>0</v>
          </cell>
          <cell r="R20">
            <v>160058.29999999932</v>
          </cell>
          <cell r="S20">
            <v>1253602.5166666664</v>
          </cell>
          <cell r="T20">
            <v>1201416.2033333301</v>
          </cell>
        </row>
        <row r="21">
          <cell r="B21" t="str">
            <v>Serbia</v>
          </cell>
          <cell r="J21">
            <v>13922752.23</v>
          </cell>
          <cell r="K21">
            <v>0</v>
          </cell>
          <cell r="L21">
            <v>0</v>
          </cell>
          <cell r="P21">
            <v>31658368.229999997</v>
          </cell>
          <cell r="Q21">
            <v>0</v>
          </cell>
          <cell r="R21">
            <v>0</v>
          </cell>
          <cell r="S21">
            <v>3189680.1706666672</v>
          </cell>
          <cell r="T21">
            <v>130197.42166666668</v>
          </cell>
        </row>
        <row r="22">
          <cell r="B22" t="str">
            <v>North Macedonia</v>
          </cell>
          <cell r="J22">
            <v>2304255.91</v>
          </cell>
          <cell r="K22">
            <v>0</v>
          </cell>
          <cell r="L22">
            <v>186569.78000000003</v>
          </cell>
          <cell r="M22">
            <v>373626.53833333327</v>
          </cell>
          <cell r="P22">
            <v>3452586.9466666663</v>
          </cell>
          <cell r="Q22">
            <v>0</v>
          </cell>
          <cell r="R22">
            <v>231340.68000000014</v>
          </cell>
          <cell r="S22">
            <v>518386.35966666671</v>
          </cell>
          <cell r="T22">
            <v>112889.89</v>
          </cell>
        </row>
        <row r="23">
          <cell r="B23" t="str">
            <v>Bosnia</v>
          </cell>
          <cell r="J23">
            <v>3966785.9833333367</v>
          </cell>
          <cell r="K23">
            <v>0</v>
          </cell>
          <cell r="L23">
            <v>0</v>
          </cell>
          <cell r="M23">
            <v>1094568.6833333338</v>
          </cell>
          <cell r="N23">
            <v>82412.633333326507</v>
          </cell>
          <cell r="P23">
            <v>5346357.38333333</v>
          </cell>
          <cell r="Q23">
            <v>0</v>
          </cell>
          <cell r="R23">
            <v>0</v>
          </cell>
          <cell r="S23">
            <v>1354468.2</v>
          </cell>
          <cell r="T23">
            <v>120664.00000000274</v>
          </cell>
        </row>
        <row r="28">
          <cell r="B28" t="str">
            <v>Kosovo</v>
          </cell>
        </row>
        <row r="29">
          <cell r="B29" t="str">
            <v>Montenegro</v>
          </cell>
        </row>
        <row r="30">
          <cell r="B30" t="str">
            <v>Albania</v>
          </cell>
        </row>
        <row r="31">
          <cell r="B31" t="str">
            <v>Serbia</v>
          </cell>
        </row>
        <row r="32">
          <cell r="B32" t="str">
            <v>North Macedonia</v>
          </cell>
        </row>
        <row r="33">
          <cell r="B33" t="str">
            <v>Bosnia</v>
          </cell>
        </row>
        <row r="56">
          <cell r="B56" t="str">
            <v>Kosovo</v>
          </cell>
        </row>
        <row r="57">
          <cell r="B57" t="str">
            <v>Montenegro</v>
          </cell>
        </row>
        <row r="58">
          <cell r="B58" t="str">
            <v>Albania</v>
          </cell>
        </row>
        <row r="59">
          <cell r="B59" t="str">
            <v>Serbia</v>
          </cell>
        </row>
        <row r="60">
          <cell r="B60" t="str">
            <v>North Macedonia</v>
          </cell>
        </row>
        <row r="61">
          <cell r="B61" t="str">
            <v>Bosnia</v>
          </cell>
        </row>
      </sheetData>
      <sheetData sheetId="5" refreshError="1">
        <row r="8">
          <cell r="B8" t="str">
            <v>Kosovo</v>
          </cell>
          <cell r="C8">
            <v>10095776.30038932</v>
          </cell>
          <cell r="D8">
            <v>13775973.120792</v>
          </cell>
          <cell r="H8" t="str">
            <v>Kosovo</v>
          </cell>
          <cell r="J8">
            <v>58142.635453676994</v>
          </cell>
          <cell r="K8">
            <v>0</v>
          </cell>
          <cell r="L8">
            <v>0</v>
          </cell>
          <cell r="M8">
            <v>59253.75</v>
          </cell>
          <cell r="N8">
            <v>30358.22</v>
          </cell>
          <cell r="P8">
            <v>97788.110665843997</v>
          </cell>
          <cell r="Q8">
            <v>0</v>
          </cell>
          <cell r="R8">
            <v>0</v>
          </cell>
          <cell r="S8">
            <v>52480.200000000012</v>
          </cell>
          <cell r="T8">
            <v>32482.00999999998</v>
          </cell>
        </row>
        <row r="9">
          <cell r="B9" t="str">
            <v>Montenegro</v>
          </cell>
          <cell r="C9">
            <v>13496638.536040079</v>
          </cell>
          <cell r="D9">
            <v>14267188.738617361</v>
          </cell>
          <cell r="H9" t="str">
            <v>Montenegro</v>
          </cell>
          <cell r="J9">
            <v>153353.20069668599</v>
          </cell>
          <cell r="K9">
            <v>0</v>
          </cell>
          <cell r="L9">
            <v>9479.1370999999999</v>
          </cell>
          <cell r="M9">
            <v>95982.790441644596</v>
          </cell>
          <cell r="N9">
            <v>18439.629305958679</v>
          </cell>
          <cell r="P9">
            <v>153370.614113719</v>
          </cell>
          <cell r="Q9">
            <v>0</v>
          </cell>
          <cell r="R9">
            <v>8832.7718462809898</v>
          </cell>
          <cell r="S9">
            <v>98385.378055487599</v>
          </cell>
          <cell r="T9">
            <v>17924.404458165289</v>
          </cell>
        </row>
        <row r="10">
          <cell r="B10" t="str">
            <v>Albania</v>
          </cell>
          <cell r="C10">
            <v>1304226.7254811237</v>
          </cell>
          <cell r="D10">
            <v>3144794.2523880787</v>
          </cell>
          <cell r="H10" t="str">
            <v>Albania</v>
          </cell>
          <cell r="J10">
            <v>93406.377281424924</v>
          </cell>
          <cell r="K10">
            <v>0</v>
          </cell>
          <cell r="L10">
            <v>1899.087003684685</v>
          </cell>
          <cell r="M10">
            <v>52820.188183910905</v>
          </cell>
          <cell r="N10">
            <v>16178.311429919819</v>
          </cell>
          <cell r="P10">
            <v>130689.3514972025</v>
          </cell>
          <cell r="Q10">
            <v>0</v>
          </cell>
          <cell r="R10">
            <v>2519.9430286250563</v>
          </cell>
          <cell r="S10">
            <v>117425.50105960072</v>
          </cell>
          <cell r="T10">
            <v>22940.64531705893</v>
          </cell>
        </row>
        <row r="11">
          <cell r="B11" t="str">
            <v>Serbia</v>
          </cell>
          <cell r="C11">
            <v>9810674.8155803066</v>
          </cell>
          <cell r="D11">
            <v>10028278</v>
          </cell>
          <cell r="H11" t="str">
            <v>Serbia</v>
          </cell>
          <cell r="J11">
            <v>121332.68712993384</v>
          </cell>
          <cell r="K11">
            <v>0</v>
          </cell>
          <cell r="L11">
            <v>0</v>
          </cell>
          <cell r="M11">
            <v>1191446.2361799651</v>
          </cell>
          <cell r="N11">
            <v>149807.30074318638</v>
          </cell>
          <cell r="P11">
            <v>256154.56933801432</v>
          </cell>
          <cell r="Q11">
            <v>0</v>
          </cell>
          <cell r="R11">
            <v>0</v>
          </cell>
          <cell r="S11">
            <v>1774339.974108662</v>
          </cell>
          <cell r="T11">
            <v>181279.0727974654</v>
          </cell>
        </row>
        <row r="12">
          <cell r="B12" t="str">
            <v>North Macedonia</v>
          </cell>
          <cell r="C12">
            <v>7792386</v>
          </cell>
          <cell r="D12">
            <v>8297694.7060314156</v>
          </cell>
          <cell r="H12" t="str">
            <v>North Macedonia</v>
          </cell>
          <cell r="J12">
            <v>8575.9660000000003</v>
          </cell>
          <cell r="K12">
            <v>0</v>
          </cell>
          <cell r="L12">
            <v>360.80731707317074</v>
          </cell>
          <cell r="M12">
            <v>305284.49502766778</v>
          </cell>
          <cell r="N12">
            <v>91609.0597165738</v>
          </cell>
          <cell r="P12">
            <v>14302.355581560843</v>
          </cell>
          <cell r="Q12">
            <v>0</v>
          </cell>
          <cell r="R12">
            <v>135.6182113821138</v>
          </cell>
          <cell r="S12">
            <v>754915.41245740652</v>
          </cell>
          <cell r="T12">
            <v>114682.60647801793</v>
          </cell>
        </row>
        <row r="13">
          <cell r="B13" t="str">
            <v>Bosnia</v>
          </cell>
          <cell r="C13">
            <v>14515692.744396146</v>
          </cell>
          <cell r="D13">
            <v>14740079.560046492</v>
          </cell>
          <cell r="H13" t="str">
            <v>Bosnia</v>
          </cell>
          <cell r="J13">
            <v>148335.2960251217</v>
          </cell>
          <cell r="K13">
            <v>0</v>
          </cell>
          <cell r="L13">
            <v>0</v>
          </cell>
          <cell r="M13">
            <v>872994.99564556614</v>
          </cell>
          <cell r="N13">
            <v>64475.744051480462</v>
          </cell>
          <cell r="P13">
            <v>205819.35138859629</v>
          </cell>
          <cell r="Q13">
            <v>0</v>
          </cell>
          <cell r="R13">
            <v>0</v>
          </cell>
          <cell r="S13">
            <v>1158196.813294529</v>
          </cell>
          <cell r="T13">
            <v>92169.978335163381</v>
          </cell>
        </row>
        <row r="18">
          <cell r="H18" t="str">
            <v>Kosovo</v>
          </cell>
          <cell r="J18">
            <v>266.43</v>
          </cell>
          <cell r="K18">
            <v>0</v>
          </cell>
          <cell r="L18">
            <v>0</v>
          </cell>
          <cell r="M18">
            <v>29251.010000000002</v>
          </cell>
          <cell r="N18">
            <v>18063.759999999998</v>
          </cell>
          <cell r="P18">
            <v>293.5</v>
          </cell>
          <cell r="Q18">
            <v>0</v>
          </cell>
          <cell r="R18">
            <v>0</v>
          </cell>
          <cell r="S18">
            <v>26284</v>
          </cell>
          <cell r="T18">
            <v>20202.009999999998</v>
          </cell>
        </row>
        <row r="19">
          <cell r="H19" t="str">
            <v>Montenegro</v>
          </cell>
          <cell r="J19">
            <v>7786.4076817272698</v>
          </cell>
          <cell r="K19">
            <v>0</v>
          </cell>
          <cell r="L19">
            <v>554.43409999999994</v>
          </cell>
          <cell r="M19">
            <v>78338.924313644602</v>
          </cell>
          <cell r="N19">
            <v>12764.298510454551</v>
          </cell>
          <cell r="P19">
            <v>6274.6280240578508</v>
          </cell>
          <cell r="Q19">
            <v>0</v>
          </cell>
          <cell r="R19">
            <v>448.19400000000002</v>
          </cell>
          <cell r="S19">
            <v>78563.78498648759</v>
          </cell>
          <cell r="T19">
            <v>11469.866487677691</v>
          </cell>
        </row>
        <row r="20">
          <cell r="H20" t="str">
            <v>Albania</v>
          </cell>
          <cell r="J20">
            <v>11822.470452358917</v>
          </cell>
          <cell r="K20">
            <v>0</v>
          </cell>
          <cell r="L20">
            <v>36.829412471557738</v>
          </cell>
          <cell r="M20">
            <v>47348.834948182259</v>
          </cell>
          <cell r="N20">
            <v>14337.122356536976</v>
          </cell>
          <cell r="P20">
            <v>23513.586143007884</v>
          </cell>
          <cell r="Q20">
            <v>0</v>
          </cell>
          <cell r="R20">
            <v>112.23812914344488</v>
          </cell>
          <cell r="S20">
            <v>114871.02191392455</v>
          </cell>
          <cell r="T20">
            <v>21460.96215593633</v>
          </cell>
        </row>
        <row r="21">
          <cell r="H21" t="str">
            <v>Serbia</v>
          </cell>
          <cell r="J21">
            <v>5795.9125993260841</v>
          </cell>
          <cell r="K21">
            <v>0</v>
          </cell>
          <cell r="L21">
            <v>0</v>
          </cell>
          <cell r="P21">
            <v>14642.750449686058</v>
          </cell>
          <cell r="Q21">
            <v>0</v>
          </cell>
          <cell r="R21">
            <v>0</v>
          </cell>
          <cell r="S21">
            <v>669743.41736013885</v>
          </cell>
          <cell r="T21">
            <v>58708.719363783013</v>
          </cell>
        </row>
        <row r="22">
          <cell r="H22" t="str">
            <v>North Macedonia</v>
          </cell>
          <cell r="J22">
            <v>803.69869918699192</v>
          </cell>
          <cell r="K22">
            <v>0</v>
          </cell>
          <cell r="L22">
            <v>0</v>
          </cell>
          <cell r="P22">
            <v>1732.7215177235771</v>
          </cell>
          <cell r="Q22">
            <v>0</v>
          </cell>
          <cell r="R22">
            <v>0</v>
          </cell>
          <cell r="S22">
            <v>188733.3595317672</v>
          </cell>
          <cell r="T22">
            <v>32879.783720765408</v>
          </cell>
        </row>
        <row r="23">
          <cell r="H23" t="str">
            <v>Bosnia</v>
          </cell>
          <cell r="J23">
            <v>44.221967144383697</v>
          </cell>
          <cell r="K23">
            <v>0</v>
          </cell>
          <cell r="L23">
            <v>0</v>
          </cell>
          <cell r="M23">
            <v>476799.67765477742</v>
          </cell>
          <cell r="N23">
            <v>32938.72880066045</v>
          </cell>
          <cell r="P23">
            <v>92.871133994263289</v>
          </cell>
          <cell r="Q23">
            <v>0</v>
          </cell>
          <cell r="R23">
            <v>0</v>
          </cell>
          <cell r="S23">
            <v>582986.2913566326</v>
          </cell>
          <cell r="T23">
            <v>44675.110189154344</v>
          </cell>
        </row>
      </sheetData>
      <sheetData sheetId="6" refreshError="1">
        <row r="8">
          <cell r="B8" t="str">
            <v>Kosovo</v>
          </cell>
          <cell r="C8">
            <v>70431987</v>
          </cell>
          <cell r="D8">
            <v>84427053</v>
          </cell>
          <cell r="J8">
            <v>181345</v>
          </cell>
          <cell r="K8">
            <v>0</v>
          </cell>
          <cell r="L8">
            <v>0</v>
          </cell>
          <cell r="M8">
            <v>260185</v>
          </cell>
          <cell r="N8">
            <v>31380</v>
          </cell>
          <cell r="P8">
            <v>143530</v>
          </cell>
          <cell r="Q8">
            <v>0</v>
          </cell>
          <cell r="R8">
            <v>0</v>
          </cell>
          <cell r="S8">
            <v>199256</v>
          </cell>
        </row>
        <row r="9">
          <cell r="B9" t="str">
            <v>Montenegro</v>
          </cell>
          <cell r="C9">
            <v>60103448</v>
          </cell>
          <cell r="D9">
            <v>61590266</v>
          </cell>
          <cell r="J9">
            <v>1198604</v>
          </cell>
          <cell r="K9">
            <v>0</v>
          </cell>
          <cell r="L9">
            <v>52363</v>
          </cell>
          <cell r="M9">
            <v>153398</v>
          </cell>
          <cell r="N9">
            <v>742841</v>
          </cell>
          <cell r="P9">
            <v>1145689</v>
          </cell>
          <cell r="Q9">
            <v>0</v>
          </cell>
          <cell r="R9">
            <v>48974</v>
          </cell>
        </row>
        <row r="10">
          <cell r="B10" t="str">
            <v>Albania</v>
          </cell>
          <cell r="C10">
            <v>164845367.88808066</v>
          </cell>
          <cell r="D10">
            <v>156012191.22986957</v>
          </cell>
          <cell r="J10">
            <v>145561.26659192576</v>
          </cell>
          <cell r="K10">
            <v>0</v>
          </cell>
          <cell r="L10">
            <v>200462.16402668471</v>
          </cell>
          <cell r="M10">
            <v>363183.2523615536</v>
          </cell>
          <cell r="N10">
            <v>92682.886401225449</v>
          </cell>
          <cell r="P10">
            <v>185405.51371031138</v>
          </cell>
          <cell r="Q10">
            <v>0</v>
          </cell>
          <cell r="R10">
            <v>257534.99347794225</v>
          </cell>
          <cell r="S10">
            <v>483762.21878539165</v>
          </cell>
        </row>
        <row r="11">
          <cell r="B11" t="str">
            <v>Serbia</v>
          </cell>
          <cell r="C11">
            <v>1269367124</v>
          </cell>
          <cell r="D11">
            <v>1198918777</v>
          </cell>
          <cell r="J11">
            <v>4201590</v>
          </cell>
          <cell r="K11">
            <v>0</v>
          </cell>
          <cell r="L11">
            <v>0</v>
          </cell>
          <cell r="M11">
            <v>3557055</v>
          </cell>
          <cell r="N11">
            <v>422157</v>
          </cell>
          <cell r="P11">
            <v>13809575</v>
          </cell>
          <cell r="Q11">
            <v>0</v>
          </cell>
          <cell r="R11">
            <v>0</v>
          </cell>
          <cell r="S11">
            <v>5267248</v>
          </cell>
        </row>
        <row r="12">
          <cell r="B12" t="str">
            <v>North Macedonia</v>
          </cell>
          <cell r="J12">
            <v>345458.46541589848</v>
          </cell>
          <cell r="K12">
            <v>0</v>
          </cell>
          <cell r="L12">
            <v>580</v>
          </cell>
          <cell r="M12">
            <v>300368.71999999997</v>
          </cell>
          <cell r="N12">
            <v>73597.814584101507</v>
          </cell>
          <cell r="P12">
            <v>507010.22366337711</v>
          </cell>
          <cell r="Q12">
            <v>0</v>
          </cell>
          <cell r="R12">
            <v>605</v>
          </cell>
        </row>
        <row r="13">
          <cell r="B13" t="str">
            <v>Bosnia</v>
          </cell>
          <cell r="C13">
            <v>78223117</v>
          </cell>
          <cell r="D13">
            <v>69074496</v>
          </cell>
          <cell r="J13">
            <v>1268950</v>
          </cell>
          <cell r="K13">
            <v>0</v>
          </cell>
          <cell r="L13">
            <v>0</v>
          </cell>
          <cell r="M13">
            <v>1215752</v>
          </cell>
          <cell r="N13">
            <v>124160</v>
          </cell>
          <cell r="P13">
            <v>1896144</v>
          </cell>
          <cell r="Q13">
            <v>0</v>
          </cell>
          <cell r="R13">
            <v>0</v>
          </cell>
        </row>
        <row r="17">
          <cell r="B17" t="str">
            <v>Kosovo</v>
          </cell>
        </row>
        <row r="18">
          <cell r="B18" t="str">
            <v>Montenegro</v>
          </cell>
        </row>
        <row r="19">
          <cell r="B19" t="str">
            <v>Albania</v>
          </cell>
        </row>
        <row r="20">
          <cell r="B20" t="str">
            <v>Serbia</v>
          </cell>
        </row>
        <row r="21">
          <cell r="B21" t="str">
            <v>North Macedonia</v>
          </cell>
        </row>
        <row r="22">
          <cell r="B22" t="str">
            <v>Bosnia</v>
          </cell>
        </row>
      </sheetData>
      <sheetData sheetId="7" refreshError="1">
        <row r="8">
          <cell r="C8">
            <v>233598.89683700039</v>
          </cell>
          <cell r="D8">
            <v>320264.51092800102</v>
          </cell>
          <cell r="H8" t="str">
            <v>Kosovo</v>
          </cell>
          <cell r="J8">
            <v>9828</v>
          </cell>
          <cell r="K8">
            <v>0</v>
          </cell>
          <cell r="L8">
            <v>0</v>
          </cell>
          <cell r="M8">
            <v>115908</v>
          </cell>
          <cell r="N8">
            <v>7457</v>
          </cell>
          <cell r="Q8">
            <v>0</v>
          </cell>
        </row>
        <row r="9">
          <cell r="C9">
            <v>1219137.11753719</v>
          </cell>
          <cell r="D9">
            <v>1231922.6802818179</v>
          </cell>
          <cell r="H9" t="str">
            <v>Montenegro</v>
          </cell>
          <cell r="J9">
            <v>15465.99492361983</v>
          </cell>
          <cell r="K9">
            <v>0</v>
          </cell>
          <cell r="L9">
            <v>548.91229999999996</v>
          </cell>
          <cell r="M9">
            <v>37041.366128421505</v>
          </cell>
          <cell r="N9">
            <v>19809.256769851239</v>
          </cell>
          <cell r="Q9">
            <v>0</v>
          </cell>
        </row>
        <row r="10">
          <cell r="C10">
            <v>446061.52049767657</v>
          </cell>
          <cell r="D10">
            <v>462304.86533302744</v>
          </cell>
          <cell r="H10" t="str">
            <v>Albania</v>
          </cell>
          <cell r="J10">
            <v>309.66999999999996</v>
          </cell>
          <cell r="K10">
            <v>0</v>
          </cell>
          <cell r="L10">
            <v>196.92000000000002</v>
          </cell>
          <cell r="M10">
            <v>6736.07</v>
          </cell>
          <cell r="N10">
            <v>1974.3899999999999</v>
          </cell>
          <cell r="Q10">
            <v>0</v>
          </cell>
        </row>
        <row r="11">
          <cell r="C11">
            <v>5535112.2943060184</v>
          </cell>
          <cell r="D11">
            <v>5836813</v>
          </cell>
          <cell r="H11" t="str">
            <v>Serbia</v>
          </cell>
          <cell r="J11">
            <v>21321</v>
          </cell>
          <cell r="K11">
            <v>0</v>
          </cell>
          <cell r="L11">
            <v>0</v>
          </cell>
          <cell r="M11">
            <v>434228</v>
          </cell>
          <cell r="N11">
            <v>81241</v>
          </cell>
          <cell r="Q11">
            <v>0</v>
          </cell>
        </row>
        <row r="12">
          <cell r="C12">
            <v>1071654</v>
          </cell>
          <cell r="D12">
            <v>1076966.8948809416</v>
          </cell>
          <cell r="H12" t="str">
            <v>North Macedonia</v>
          </cell>
          <cell r="J12">
            <v>1474.6067398373984</v>
          </cell>
          <cell r="K12">
            <v>0</v>
          </cell>
          <cell r="L12">
            <v>31.121951219512191</v>
          </cell>
          <cell r="M12">
            <v>69149.278722211704</v>
          </cell>
          <cell r="N12">
            <v>17988.541459211199</v>
          </cell>
          <cell r="Q12">
            <v>0</v>
          </cell>
        </row>
        <row r="13">
          <cell r="C13">
            <v>1165337.6952262425</v>
          </cell>
          <cell r="D13">
            <v>1109208.8106442862</v>
          </cell>
          <cell r="H13" t="str">
            <v>Bosnia</v>
          </cell>
          <cell r="J13">
            <v>20656.069167332269</v>
          </cell>
          <cell r="K13">
            <v>0</v>
          </cell>
          <cell r="L13">
            <v>0</v>
          </cell>
          <cell r="M13">
            <v>265903.00430613541</v>
          </cell>
          <cell r="N13">
            <v>25627.238643614932</v>
          </cell>
          <cell r="Q13">
            <v>0</v>
          </cell>
        </row>
      </sheetData>
      <sheetData sheetId="8" refreshError="1">
        <row r="8">
          <cell r="B8" t="str">
            <v>Kosovo</v>
          </cell>
          <cell r="C8">
            <v>9312268.9970852397</v>
          </cell>
          <cell r="D8">
            <v>12212124.85405256</v>
          </cell>
          <cell r="H8" t="str">
            <v>Kosovo</v>
          </cell>
          <cell r="J8">
            <v>14997.1734</v>
          </cell>
          <cell r="K8">
            <v>0</v>
          </cell>
          <cell r="L8">
            <v>16612.8</v>
          </cell>
          <cell r="M8">
            <v>12794.305033999999</v>
          </cell>
          <cell r="N8">
            <v>173.7</v>
          </cell>
          <cell r="P8">
            <v>25402.246500000001</v>
          </cell>
          <cell r="Q8">
            <v>0</v>
          </cell>
          <cell r="R8">
            <v>29537</v>
          </cell>
          <cell r="S8">
            <v>13249.41</v>
          </cell>
        </row>
        <row r="9">
          <cell r="B9" t="str">
            <v>Montenegro</v>
          </cell>
          <cell r="C9">
            <v>22727674.411646079</v>
          </cell>
          <cell r="D9">
            <v>30995449.211351298</v>
          </cell>
          <cell r="H9" t="str">
            <v>Montenegro</v>
          </cell>
          <cell r="J9">
            <v>462627.78980572399</v>
          </cell>
          <cell r="K9">
            <v>1851</v>
          </cell>
          <cell r="L9">
            <v>7067.3310514456698</v>
          </cell>
          <cell r="M9">
            <v>3423.0859982599104</v>
          </cell>
          <cell r="N9">
            <v>349.06103864891804</v>
          </cell>
          <cell r="P9">
            <v>515750.03451819316</v>
          </cell>
          <cell r="Q9">
            <v>2283</v>
          </cell>
          <cell r="R9">
            <v>7138.8324907932301</v>
          </cell>
          <cell r="S9">
            <v>4062.3771573356298</v>
          </cell>
        </row>
        <row r="10">
          <cell r="B10" t="str">
            <v>Albania</v>
          </cell>
          <cell r="C10">
            <v>47619870.697020829</v>
          </cell>
          <cell r="D10">
            <v>49983605.676407844</v>
          </cell>
          <cell r="H10" t="str">
            <v>Albania</v>
          </cell>
          <cell r="J10">
            <v>126053.26252250999</v>
          </cell>
          <cell r="K10">
            <v>0</v>
          </cell>
          <cell r="L10">
            <v>16051.025490938686</v>
          </cell>
          <cell r="M10">
            <v>221511.29323824219</v>
          </cell>
          <cell r="N10">
            <v>38588.138010778464</v>
          </cell>
          <cell r="P10">
            <v>178343.02675368168</v>
          </cell>
          <cell r="Q10">
            <v>0</v>
          </cell>
          <cell r="R10">
            <v>25271.104683689777</v>
          </cell>
          <cell r="S10">
            <v>362246.01252111705</v>
          </cell>
        </row>
        <row r="11">
          <cell r="B11" t="str">
            <v>Serbia</v>
          </cell>
          <cell r="C11">
            <v>192388196</v>
          </cell>
          <cell r="D11">
            <v>215216442</v>
          </cell>
          <cell r="H11" t="str">
            <v>Serbia</v>
          </cell>
          <cell r="J11">
            <v>341973</v>
          </cell>
          <cell r="K11">
            <v>0</v>
          </cell>
          <cell r="L11">
            <v>0</v>
          </cell>
          <cell r="M11">
            <v>21097</v>
          </cell>
          <cell r="N11">
            <v>1418</v>
          </cell>
          <cell r="P11">
            <v>862917</v>
          </cell>
          <cell r="Q11">
            <v>0</v>
          </cell>
          <cell r="R11">
            <v>0</v>
          </cell>
          <cell r="S11">
            <v>69678</v>
          </cell>
        </row>
        <row r="12">
          <cell r="B12" t="str">
            <v>North Macedonia</v>
          </cell>
          <cell r="H12" t="str">
            <v>North Macedonia</v>
          </cell>
          <cell r="J12">
            <v>115888.46274906248</v>
          </cell>
          <cell r="K12">
            <v>0</v>
          </cell>
          <cell r="L12">
            <v>8076.9563574218755</v>
          </cell>
          <cell r="M12">
            <v>41033.918124081611</v>
          </cell>
          <cell r="N12">
            <v>160150.0206349123</v>
          </cell>
          <cell r="Q12">
            <v>0</v>
          </cell>
          <cell r="R12">
            <v>12694.738056640615</v>
          </cell>
          <cell r="S12">
            <v>111254.09853745595</v>
          </cell>
        </row>
        <row r="13">
          <cell r="B13" t="str">
            <v>Bosnia</v>
          </cell>
          <cell r="C13">
            <v>30178783.170240849</v>
          </cell>
          <cell r="D13">
            <v>37822360.840202257</v>
          </cell>
          <cell r="H13" t="str">
            <v>Bosnia</v>
          </cell>
          <cell r="J13">
            <v>108658.69511440236</v>
          </cell>
          <cell r="K13">
            <v>0</v>
          </cell>
          <cell r="L13">
            <v>1656.8448524493695</v>
          </cell>
          <cell r="M13">
            <v>18565.126500692804</v>
          </cell>
          <cell r="N13">
            <v>3948.6610164561348</v>
          </cell>
          <cell r="P13">
            <v>206254.00908227407</v>
          </cell>
          <cell r="Q13">
            <v>0</v>
          </cell>
          <cell r="R13">
            <v>6978.8817214602459</v>
          </cell>
          <cell r="S13">
            <v>32105.493547629208</v>
          </cell>
        </row>
      </sheetData>
      <sheetData sheetId="9" refreshError="1">
        <row r="8">
          <cell r="C8">
            <v>932061.62683700002</v>
          </cell>
          <cell r="D8">
            <v>1121657.6044319998</v>
          </cell>
          <cell r="H8" t="str">
            <v>Kosovo</v>
          </cell>
          <cell r="J8">
            <v>117452.24</v>
          </cell>
          <cell r="K8">
            <v>0</v>
          </cell>
          <cell r="L8">
            <v>0</v>
          </cell>
          <cell r="M8">
            <v>4769.1239999999998</v>
          </cell>
          <cell r="N8">
            <v>272.76440000000002</v>
          </cell>
          <cell r="Q8">
            <v>0</v>
          </cell>
        </row>
        <row r="9">
          <cell r="C9">
            <v>6694413.8113483507</v>
          </cell>
          <cell r="D9">
            <v>6886407.5514966901</v>
          </cell>
          <cell r="H9" t="str">
            <v>Montenegro</v>
          </cell>
          <cell r="K9">
            <v>9985.4500000000007</v>
          </cell>
          <cell r="L9">
            <v>2365.4272999999998</v>
          </cell>
          <cell r="M9">
            <v>312372.736470339</v>
          </cell>
          <cell r="N9">
            <v>78474.835722727308</v>
          </cell>
          <cell r="Q9">
            <v>12433.66</v>
          </cell>
        </row>
        <row r="10">
          <cell r="C10">
            <v>800669.56900907471</v>
          </cell>
          <cell r="D10">
            <v>1504626.8135382999</v>
          </cell>
          <cell r="H10" t="str">
            <v>Albania</v>
          </cell>
          <cell r="J10">
            <v>8945.0490341136356</v>
          </cell>
          <cell r="K10">
            <v>0</v>
          </cell>
          <cell r="L10">
            <v>4465.0497738149952</v>
          </cell>
          <cell r="M10">
            <v>209842.78534619862</v>
          </cell>
          <cell r="N10">
            <v>156608.67430903015</v>
          </cell>
          <cell r="Q10">
            <v>0</v>
          </cell>
        </row>
        <row r="11">
          <cell r="C11">
            <v>10342850.376154086</v>
          </cell>
          <cell r="D11">
            <v>11228577</v>
          </cell>
          <cell r="H11" t="str">
            <v>Serbia</v>
          </cell>
          <cell r="J11">
            <v>42175</v>
          </cell>
          <cell r="K11">
            <v>0</v>
          </cell>
          <cell r="L11">
            <v>0</v>
          </cell>
          <cell r="M11">
            <v>3071005</v>
          </cell>
          <cell r="N11">
            <v>771092</v>
          </cell>
          <cell r="Q11">
            <v>0</v>
          </cell>
        </row>
        <row r="12">
          <cell r="C12">
            <v>9530546</v>
          </cell>
          <cell r="D12">
            <v>10627578.123315286</v>
          </cell>
          <cell r="H12" t="str">
            <v>North Macedonia</v>
          </cell>
          <cell r="J12">
            <v>24827.368222764228</v>
          </cell>
          <cell r="K12">
            <v>0</v>
          </cell>
          <cell r="L12">
            <v>560.67918699186987</v>
          </cell>
          <cell r="M12">
            <v>429518.80474619905</v>
          </cell>
          <cell r="N12">
            <v>109566.461032461</v>
          </cell>
          <cell r="Q12">
            <v>0</v>
          </cell>
        </row>
        <row r="13">
          <cell r="C13">
            <v>5641015.6502125245</v>
          </cell>
          <cell r="D13">
            <v>6549553.4435913088</v>
          </cell>
          <cell r="H13" t="str">
            <v>Bosnia</v>
          </cell>
          <cell r="J13">
            <v>18977.843574330782</v>
          </cell>
          <cell r="K13">
            <v>0</v>
          </cell>
          <cell r="L13">
            <v>39608.259001595085</v>
          </cell>
          <cell r="M13">
            <v>1241427.5489853248</v>
          </cell>
          <cell r="N13">
            <v>188126.57611543787</v>
          </cell>
          <cell r="Q13">
            <v>0</v>
          </cell>
        </row>
      </sheetData>
      <sheetData sheetId="10" refreshError="1"/>
      <sheetData sheetId="11" refreshError="1">
        <row r="8">
          <cell r="H8" t="str">
            <v>Kosovo</v>
          </cell>
          <cell r="I8">
            <v>0</v>
          </cell>
          <cell r="J8">
            <v>9141</v>
          </cell>
          <cell r="K8">
            <v>0</v>
          </cell>
          <cell r="L8">
            <v>0</v>
          </cell>
          <cell r="M8">
            <v>10784</v>
          </cell>
          <cell r="N8">
            <v>0</v>
          </cell>
        </row>
        <row r="9">
          <cell r="H9" t="str">
            <v>Montenegro</v>
          </cell>
          <cell r="I9">
            <v>8151084.1299999999</v>
          </cell>
          <cell r="J9">
            <v>81535</v>
          </cell>
          <cell r="K9">
            <v>53073</v>
          </cell>
          <cell r="L9">
            <v>24920012.780000001</v>
          </cell>
          <cell r="M9">
            <v>192413</v>
          </cell>
          <cell r="N9">
            <v>148390</v>
          </cell>
        </row>
        <row r="10">
          <cell r="H10" t="str">
            <v>Albania</v>
          </cell>
          <cell r="I10">
            <v>0</v>
          </cell>
          <cell r="J10">
            <v>546901.22</v>
          </cell>
          <cell r="K10">
            <v>320427.39</v>
          </cell>
          <cell r="L10">
            <v>0</v>
          </cell>
          <cell r="M10">
            <v>918061.27</v>
          </cell>
          <cell r="N10">
            <v>669235.27</v>
          </cell>
        </row>
        <row r="11">
          <cell r="H11" t="str">
            <v>Serbia</v>
          </cell>
          <cell r="I11">
            <v>28296138.07049039</v>
          </cell>
          <cell r="J11">
            <v>5253024.9894105028</v>
          </cell>
          <cell r="K11">
            <v>268368.19128776767</v>
          </cell>
          <cell r="L11">
            <v>26856913.950513326</v>
          </cell>
          <cell r="M11">
            <v>6568973.0683585061</v>
          </cell>
          <cell r="N11">
            <v>342218.29662142578</v>
          </cell>
        </row>
        <row r="12">
          <cell r="H12" t="str">
            <v>North Macedonia</v>
          </cell>
          <cell r="L12">
            <v>3857934</v>
          </cell>
          <cell r="M12">
            <v>2817832.6509999996</v>
          </cell>
          <cell r="N12">
            <v>385170</v>
          </cell>
        </row>
        <row r="13">
          <cell r="H13" t="str">
            <v>Bosnia</v>
          </cell>
          <cell r="I13">
            <v>5087469.1399999997</v>
          </cell>
          <cell r="J13">
            <v>3799451.7300000023</v>
          </cell>
          <cell r="K13">
            <v>245088.42566666438</v>
          </cell>
          <cell r="L13">
            <v>7105081.1200000001</v>
          </cell>
          <cell r="M13">
            <v>4645962.7870000014</v>
          </cell>
          <cell r="N13">
            <v>614354.71946666611</v>
          </cell>
        </row>
        <row r="18">
          <cell r="H18" t="str">
            <v>Kosovo</v>
          </cell>
          <cell r="I18">
            <v>0</v>
          </cell>
          <cell r="J18">
            <v>2737</v>
          </cell>
          <cell r="K18">
            <v>0</v>
          </cell>
          <cell r="L18">
            <v>0</v>
          </cell>
          <cell r="M18">
            <v>3214</v>
          </cell>
          <cell r="N18">
            <v>0</v>
          </cell>
        </row>
        <row r="19">
          <cell r="H19" t="str">
            <v>Montenegro</v>
          </cell>
          <cell r="I19">
            <v>246225.71951584803</v>
          </cell>
          <cell r="J19">
            <v>3891.3240567828525</v>
          </cell>
          <cell r="K19">
            <v>5355.58</v>
          </cell>
          <cell r="L19">
            <v>801484.98770073499</v>
          </cell>
          <cell r="M19">
            <v>12150.040067463775</v>
          </cell>
          <cell r="N19">
            <v>15051.46</v>
          </cell>
        </row>
        <row r="20">
          <cell r="H20" t="str">
            <v>Albania</v>
          </cell>
          <cell r="I20">
            <v>0</v>
          </cell>
          <cell r="J20">
            <v>16409.499828338601</v>
          </cell>
          <cell r="K20">
            <v>12849.129394531201</v>
          </cell>
          <cell r="L20">
            <v>0</v>
          </cell>
          <cell r="M20">
            <v>27545.769813537601</v>
          </cell>
          <cell r="N20">
            <v>23685.529785156199</v>
          </cell>
        </row>
        <row r="21">
          <cell r="H21" t="str">
            <v>Serbia</v>
          </cell>
          <cell r="I21">
            <v>343207.65701365902</v>
          </cell>
          <cell r="J21">
            <v>61825.854077220574</v>
          </cell>
          <cell r="K21">
            <v>73.243151324544783</v>
          </cell>
          <cell r="L21">
            <v>322583.95343341189</v>
          </cell>
          <cell r="M21">
            <v>100184.27671674411</v>
          </cell>
          <cell r="N21">
            <v>147.45135492511892</v>
          </cell>
        </row>
        <row r="22">
          <cell r="H22" t="str">
            <v>North Macedonia</v>
          </cell>
          <cell r="L22">
            <v>62635.562000000013</v>
          </cell>
          <cell r="M22">
            <v>204701.18849206477</v>
          </cell>
          <cell r="N22">
            <v>34516.283309181512</v>
          </cell>
        </row>
        <row r="23">
          <cell r="H23" t="str">
            <v>Bosnia</v>
          </cell>
          <cell r="I23">
            <v>31222.25414902169</v>
          </cell>
          <cell r="J23">
            <v>6145.487173299096</v>
          </cell>
          <cell r="K23">
            <v>0</v>
          </cell>
          <cell r="L23">
            <v>32724.417289997058</v>
          </cell>
          <cell r="M23">
            <v>4214.4904496560057</v>
          </cell>
          <cell r="N23">
            <v>2.2799999999999998</v>
          </cell>
        </row>
        <row r="28">
          <cell r="I28">
            <v>2317779.0700000003</v>
          </cell>
          <cell r="J28">
            <v>443562.42000000004</v>
          </cell>
          <cell r="K28">
            <v>349959.79999999993</v>
          </cell>
          <cell r="L28">
            <v>2788735.21</v>
          </cell>
          <cell r="M28">
            <v>1061965.0599999998</v>
          </cell>
          <cell r="N28">
            <v>642664.96000000008</v>
          </cell>
        </row>
        <row r="29">
          <cell r="I29">
            <v>6930811.1500000004</v>
          </cell>
          <cell r="J29">
            <v>769079.55</v>
          </cell>
          <cell r="K29">
            <v>813907.88</v>
          </cell>
          <cell r="L29">
            <v>27394689.829999998</v>
          </cell>
          <cell r="M29">
            <v>2034751.38</v>
          </cell>
          <cell r="N29">
            <v>1530117.1800000002</v>
          </cell>
        </row>
        <row r="30">
          <cell r="I30">
            <v>1356327.956666667</v>
          </cell>
          <cell r="J30">
            <v>668284.13666666695</v>
          </cell>
          <cell r="K30">
            <v>578820.9800000001</v>
          </cell>
          <cell r="L30">
            <v>3411602.6566666663</v>
          </cell>
          <cell r="M30">
            <v>1410295.6766666658</v>
          </cell>
          <cell r="N30">
            <v>1267219.0233333332</v>
          </cell>
        </row>
        <row r="31">
          <cell r="I31">
            <v>5239198.3825096078</v>
          </cell>
          <cell r="J31">
            <v>5639522.5275894972</v>
          </cell>
          <cell r="K31">
            <v>41843509.42171225</v>
          </cell>
          <cell r="L31">
            <v>5583999.6114866715</v>
          </cell>
          <cell r="M31">
            <v>7615534.0116414931</v>
          </cell>
          <cell r="N31">
            <v>46754897.015378565</v>
          </cell>
        </row>
        <row r="32">
          <cell r="L32">
            <v>3857934</v>
          </cell>
          <cell r="M32">
            <v>2817832.6509999996</v>
          </cell>
          <cell r="N32">
            <v>385170</v>
          </cell>
        </row>
        <row r="33">
          <cell r="I33">
            <v>2138226</v>
          </cell>
          <cell r="J33">
            <v>1461953</v>
          </cell>
          <cell r="K33">
            <v>442225</v>
          </cell>
          <cell r="L33">
            <v>3486446.899999999</v>
          </cell>
          <cell r="M33">
            <v>2419175.0166666657</v>
          </cell>
          <cell r="N33">
            <v>770308.1933343336</v>
          </cell>
        </row>
        <row r="38">
          <cell r="I38">
            <v>70709.202323394187</v>
          </cell>
          <cell r="J38">
            <v>83066.848251557167</v>
          </cell>
          <cell r="K38">
            <v>88975.323366475612</v>
          </cell>
          <cell r="L38">
            <v>79885.029935096289</v>
          </cell>
          <cell r="M38">
            <v>210818.07953806454</v>
          </cell>
          <cell r="N38">
            <v>169655.79994840716</v>
          </cell>
        </row>
        <row r="39">
          <cell r="I39">
            <v>170402.2485495554</v>
          </cell>
          <cell r="J39">
            <v>127431.76872625835</v>
          </cell>
          <cell r="K39">
            <v>86494.605470181792</v>
          </cell>
          <cell r="L39">
            <v>645407.39698216435</v>
          </cell>
          <cell r="M39">
            <v>344909.35164220695</v>
          </cell>
          <cell r="N39">
            <v>159618.69723010092</v>
          </cell>
        </row>
        <row r="40">
          <cell r="I40">
            <v>43231.032225618328</v>
          </cell>
          <cell r="J40">
            <v>92659.652339191176</v>
          </cell>
          <cell r="K40">
            <v>46890.75683128633</v>
          </cell>
          <cell r="L40">
            <v>88602.975256747493</v>
          </cell>
          <cell r="M40">
            <v>211405.28566694987</v>
          </cell>
          <cell r="N40">
            <v>90616.596547239591</v>
          </cell>
        </row>
        <row r="41">
          <cell r="I41">
            <v>56181.184814502994</v>
          </cell>
          <cell r="J41">
            <v>492075.16549280938</v>
          </cell>
          <cell r="K41">
            <v>209556.55814095182</v>
          </cell>
          <cell r="L41">
            <v>63066.755877613934</v>
          </cell>
          <cell r="M41">
            <v>641509.04428921547</v>
          </cell>
          <cell r="N41">
            <v>281934.85746683727</v>
          </cell>
        </row>
        <row r="42">
          <cell r="L42">
            <v>62635.562000000013</v>
          </cell>
          <cell r="M42">
            <v>204701.18849206477</v>
          </cell>
          <cell r="N42">
            <v>34516.283309181512</v>
          </cell>
        </row>
        <row r="43">
          <cell r="I43">
            <v>63018.685018002216</v>
          </cell>
          <cell r="J43">
            <v>288722.43735152006</v>
          </cell>
          <cell r="K43">
            <v>86718.819981338645</v>
          </cell>
          <cell r="L43">
            <v>103091.09097299998</v>
          </cell>
          <cell r="M43">
            <v>436865.5415556666</v>
          </cell>
          <cell r="N43">
            <v>153719.07164236892</v>
          </cell>
        </row>
      </sheetData>
      <sheetData sheetId="12" refreshError="1">
        <row r="8">
          <cell r="H8" t="str">
            <v>Kosovo</v>
          </cell>
          <cell r="I8">
            <v>0</v>
          </cell>
          <cell r="J8">
            <v>5373</v>
          </cell>
          <cell r="K8">
            <v>0</v>
          </cell>
          <cell r="L8">
            <v>0</v>
          </cell>
          <cell r="M8">
            <v>7588</v>
          </cell>
          <cell r="N8">
            <v>0</v>
          </cell>
        </row>
        <row r="9">
          <cell r="H9" t="str">
            <v>Montenegro</v>
          </cell>
          <cell r="I9">
            <v>1674564</v>
          </cell>
          <cell r="J9">
            <v>45372</v>
          </cell>
          <cell r="K9">
            <v>68464</v>
          </cell>
          <cell r="L9">
            <v>7669306</v>
          </cell>
          <cell r="M9">
            <v>164908</v>
          </cell>
          <cell r="N9">
            <v>217178</v>
          </cell>
        </row>
        <row r="10">
          <cell r="H10" t="str">
            <v>Albania</v>
          </cell>
          <cell r="I10">
            <v>0</v>
          </cell>
          <cell r="J10">
            <v>131062</v>
          </cell>
          <cell r="K10">
            <v>89119</v>
          </cell>
          <cell r="L10">
            <v>0</v>
          </cell>
          <cell r="M10">
            <v>218555</v>
          </cell>
          <cell r="N10">
            <v>151951</v>
          </cell>
        </row>
        <row r="11">
          <cell r="H11" t="str">
            <v>Serbia</v>
          </cell>
          <cell r="I11">
            <v>1674542</v>
          </cell>
          <cell r="J11">
            <v>307703.66695464752</v>
          </cell>
          <cell r="K11">
            <v>49975.21465066955</v>
          </cell>
          <cell r="L11">
            <v>1529457.2115251888</v>
          </cell>
          <cell r="M11">
            <v>444052.89945099998</v>
          </cell>
          <cell r="N11">
            <v>53646.188290954822</v>
          </cell>
        </row>
        <row r="12">
          <cell r="H12" t="str">
            <v>North Macedonia</v>
          </cell>
          <cell r="I12">
            <v>419907</v>
          </cell>
          <cell r="J12">
            <v>154738</v>
          </cell>
          <cell r="L12">
            <v>775476</v>
          </cell>
          <cell r="M12">
            <v>349551</v>
          </cell>
          <cell r="N12">
            <v>248919</v>
          </cell>
        </row>
        <row r="13">
          <cell r="H13" t="str">
            <v>Bosnia</v>
          </cell>
          <cell r="I13">
            <v>1517490</v>
          </cell>
          <cell r="J13">
            <v>696304</v>
          </cell>
          <cell r="L13">
            <v>1996483</v>
          </cell>
          <cell r="M13">
            <v>1106201</v>
          </cell>
        </row>
        <row r="18">
          <cell r="H18" t="str">
            <v>Kosovo</v>
          </cell>
          <cell r="I18">
            <v>0</v>
          </cell>
          <cell r="J18">
            <v>53.73</v>
          </cell>
          <cell r="K18">
            <v>0</v>
          </cell>
          <cell r="L18">
            <v>0</v>
          </cell>
          <cell r="M18">
            <v>76</v>
          </cell>
          <cell r="N18">
            <v>0</v>
          </cell>
        </row>
        <row r="19">
          <cell r="H19" t="str">
            <v>Montenegro</v>
          </cell>
          <cell r="I19">
            <v>1433.723864288</v>
          </cell>
          <cell r="J19">
            <v>490.76286604400002</v>
          </cell>
          <cell r="K19">
            <v>173.68</v>
          </cell>
          <cell r="L19">
            <v>4002.8172643460002</v>
          </cell>
          <cell r="M19">
            <v>1682.4099999999999</v>
          </cell>
          <cell r="N19">
            <v>564.86</v>
          </cell>
        </row>
        <row r="20">
          <cell r="H20" t="str">
            <v>Albania</v>
          </cell>
          <cell r="I20">
            <v>0</v>
          </cell>
          <cell r="J20">
            <v>562.40999758243595</v>
          </cell>
          <cell r="K20">
            <v>382.09999847412098</v>
          </cell>
          <cell r="L20">
            <v>0</v>
          </cell>
          <cell r="M20">
            <v>923.560003519058</v>
          </cell>
          <cell r="N20">
            <v>642.69998168945301</v>
          </cell>
        </row>
        <row r="21">
          <cell r="H21" t="str">
            <v>Serbia</v>
          </cell>
          <cell r="I21">
            <v>6767.5411987736825</v>
          </cell>
          <cell r="J21">
            <v>1460.3737505852414</v>
          </cell>
          <cell r="K21">
            <v>3.8711398279604907</v>
          </cell>
          <cell r="L21">
            <v>6501.7281260262916</v>
          </cell>
          <cell r="M21">
            <v>1856.0669208681757</v>
          </cell>
          <cell r="N21">
            <v>7.1281005780048492</v>
          </cell>
        </row>
        <row r="22">
          <cell r="H22" t="str">
            <v>North Macedonia</v>
          </cell>
          <cell r="I22">
            <v>4199.07</v>
          </cell>
          <cell r="J22">
            <v>2154.4441376004961</v>
          </cell>
          <cell r="L22">
            <v>7754.760000000002</v>
          </cell>
          <cell r="M22">
            <v>4680.7983263689584</v>
          </cell>
          <cell r="N22">
            <v>4206.8796055949724</v>
          </cell>
        </row>
        <row r="23">
          <cell r="H23" t="str">
            <v>Bosnia</v>
          </cell>
          <cell r="I23">
            <v>3207.4015970900755</v>
          </cell>
          <cell r="J23">
            <v>39.39251701816525</v>
          </cell>
          <cell r="L23">
            <v>3911.5768744557295</v>
          </cell>
          <cell r="M23">
            <v>30.96698585435395</v>
          </cell>
        </row>
        <row r="28">
          <cell r="I28">
            <v>507969</v>
          </cell>
          <cell r="J28">
            <v>262590</v>
          </cell>
          <cell r="K28">
            <v>239248</v>
          </cell>
          <cell r="L28">
            <v>736390</v>
          </cell>
          <cell r="M28">
            <v>797238</v>
          </cell>
          <cell r="N28">
            <v>711970</v>
          </cell>
        </row>
        <row r="29">
          <cell r="I29">
            <v>1962913</v>
          </cell>
          <cell r="J29">
            <v>479182</v>
          </cell>
          <cell r="K29">
            <v>235395</v>
          </cell>
          <cell r="L29">
            <v>10668188</v>
          </cell>
          <cell r="M29">
            <v>1377467</v>
          </cell>
          <cell r="N29">
            <v>502573</v>
          </cell>
        </row>
        <row r="30">
          <cell r="I30">
            <v>594965</v>
          </cell>
          <cell r="J30">
            <v>602366</v>
          </cell>
          <cell r="K30">
            <v>428443</v>
          </cell>
          <cell r="L30">
            <v>1290373</v>
          </cell>
          <cell r="M30">
            <v>1439807</v>
          </cell>
          <cell r="N30">
            <v>1020262</v>
          </cell>
        </row>
        <row r="31">
          <cell r="I31">
            <v>524084</v>
          </cell>
          <cell r="J31">
            <v>1459979.3330453525</v>
          </cell>
          <cell r="K31">
            <v>6381044.7853493309</v>
          </cell>
          <cell r="L31">
            <v>578697.78847481124</v>
          </cell>
          <cell r="M31">
            <v>2403413.1005490003</v>
          </cell>
          <cell r="N31">
            <v>7429087.8117090454</v>
          </cell>
        </row>
        <row r="32">
          <cell r="I32">
            <v>419907</v>
          </cell>
          <cell r="J32">
            <v>154738</v>
          </cell>
          <cell r="L32">
            <v>775476</v>
          </cell>
          <cell r="M32">
            <v>349551</v>
          </cell>
          <cell r="N32">
            <v>248919</v>
          </cell>
        </row>
        <row r="33">
          <cell r="I33">
            <v>990765</v>
          </cell>
          <cell r="J33">
            <v>1061256</v>
          </cell>
          <cell r="L33">
            <v>1428724</v>
          </cell>
          <cell r="M33">
            <v>1816275</v>
          </cell>
        </row>
        <row r="38">
          <cell r="I38">
            <v>3733.5820616594001</v>
          </cell>
          <cell r="J38">
            <v>4629.2709311573099</v>
          </cell>
          <cell r="K38">
            <v>5822.8383072393408</v>
          </cell>
          <cell r="L38">
            <v>5308.9537513987007</v>
          </cell>
          <cell r="M38">
            <v>15486.787002557494</v>
          </cell>
          <cell r="N38">
            <v>13407.381056098682</v>
          </cell>
        </row>
        <row r="39">
          <cell r="I39">
            <v>17255.042624123002</v>
          </cell>
          <cell r="J39">
            <v>5084.7123183972008</v>
          </cell>
          <cell r="K39">
            <v>2385.2941045262014</v>
          </cell>
          <cell r="L39">
            <v>94079.157783163406</v>
          </cell>
          <cell r="M39">
            <v>14643.384232747198</v>
          </cell>
          <cell r="N39">
            <v>5221.6094243844018</v>
          </cell>
        </row>
        <row r="40">
          <cell r="I40">
            <v>4767.0843898879702</v>
          </cell>
          <cell r="J40">
            <v>11945.294845005061</v>
          </cell>
          <cell r="K40">
            <v>3522.6783977283094</v>
          </cell>
          <cell r="L40">
            <v>9111.0626274628085</v>
          </cell>
          <cell r="M40">
            <v>28880.041441590394</v>
          </cell>
          <cell r="N40">
            <v>7892.208393711091</v>
          </cell>
        </row>
        <row r="41">
          <cell r="I41">
            <v>3982.7559468337181</v>
          </cell>
          <cell r="J41">
            <v>19015.907503901162</v>
          </cell>
          <cell r="K41">
            <v>10750.38348262705</v>
          </cell>
          <cell r="L41">
            <v>4312.2882696394081</v>
          </cell>
          <cell r="M41">
            <v>29939.035503247316</v>
          </cell>
          <cell r="N41">
            <v>19407.425423608718</v>
          </cell>
        </row>
        <row r="42">
          <cell r="I42">
            <v>4199.07</v>
          </cell>
          <cell r="J42">
            <v>2154.4441376004961</v>
          </cell>
          <cell r="L42">
            <v>7754.760000000002</v>
          </cell>
          <cell r="M42">
            <v>4680.7983263689584</v>
          </cell>
          <cell r="N42">
            <v>4206.8796055949724</v>
          </cell>
        </row>
        <row r="43">
          <cell r="I43">
            <v>8981.1219999999994</v>
          </cell>
          <cell r="J43">
            <v>22299.243279739996</v>
          </cell>
          <cell r="L43">
            <v>12979.598000000002</v>
          </cell>
          <cell r="M43">
            <v>39026.819673000005</v>
          </cell>
        </row>
      </sheetData>
      <sheetData sheetId="13" refreshError="1">
        <row r="8">
          <cell r="H8" t="str">
            <v>Kosovo</v>
          </cell>
          <cell r="I8">
            <v>0</v>
          </cell>
          <cell r="J8">
            <v>141</v>
          </cell>
          <cell r="K8">
            <v>0</v>
          </cell>
          <cell r="L8">
            <v>0</v>
          </cell>
          <cell r="M8">
            <v>219</v>
          </cell>
          <cell r="N8">
            <v>0</v>
          </cell>
        </row>
        <row r="9">
          <cell r="H9" t="str">
            <v>Montenegro</v>
          </cell>
          <cell r="I9">
            <v>5642057.1238668719</v>
          </cell>
          <cell r="J9">
            <v>4082554.25</v>
          </cell>
          <cell r="K9">
            <v>4894534.2</v>
          </cell>
          <cell r="L9">
            <v>26427410.511794653</v>
          </cell>
          <cell r="M9">
            <v>13492172.550000001</v>
          </cell>
          <cell r="N9">
            <v>52779342.560000002</v>
          </cell>
        </row>
        <row r="10">
          <cell r="H10" t="str">
            <v>Albania</v>
          </cell>
          <cell r="I10">
            <v>0</v>
          </cell>
          <cell r="J10">
            <v>28828.120719999999</v>
          </cell>
          <cell r="K10">
            <v>41378.91792</v>
          </cell>
          <cell r="L10">
            <v>0</v>
          </cell>
          <cell r="M10">
            <v>71100.288849999997</v>
          </cell>
          <cell r="N10">
            <v>108056.82736</v>
          </cell>
        </row>
        <row r="11">
          <cell r="H11" t="str">
            <v>Serbia</v>
          </cell>
          <cell r="I11">
            <v>479547.82890552189</v>
          </cell>
          <cell r="J11">
            <v>106998.1634810266</v>
          </cell>
          <cell r="K11">
            <v>506.19922685384222</v>
          </cell>
          <cell r="L11">
            <v>512345.76675612503</v>
          </cell>
          <cell r="M11">
            <v>240783.97240470487</v>
          </cell>
          <cell r="N11">
            <v>877.09123902309489</v>
          </cell>
        </row>
        <row r="12">
          <cell r="H12" t="str">
            <v>North Macedonia</v>
          </cell>
          <cell r="L12">
            <v>77059.310546875</v>
          </cell>
          <cell r="M12">
            <v>44603</v>
          </cell>
          <cell r="N12">
            <v>34334.1669921875</v>
          </cell>
        </row>
        <row r="13">
          <cell r="H13" t="str">
            <v>Bosnia</v>
          </cell>
        </row>
        <row r="18">
          <cell r="H18" t="str">
            <v>Kosovo</v>
          </cell>
          <cell r="I18">
            <v>0</v>
          </cell>
          <cell r="J18">
            <v>433.6</v>
          </cell>
          <cell r="K18">
            <v>0</v>
          </cell>
          <cell r="L18">
            <v>0</v>
          </cell>
          <cell r="M18">
            <v>675</v>
          </cell>
          <cell r="N18">
            <v>0</v>
          </cell>
        </row>
        <row r="19">
          <cell r="H19" t="str">
            <v>Montenegro</v>
          </cell>
          <cell r="I19">
            <v>66918.317436246609</v>
          </cell>
          <cell r="J19">
            <v>20837.830080598211</v>
          </cell>
          <cell r="K19">
            <v>4783.4399999999996</v>
          </cell>
          <cell r="L19">
            <v>261806.51401093899</v>
          </cell>
          <cell r="M19">
            <v>67827.641112109384</v>
          </cell>
          <cell r="N19">
            <v>52304.06</v>
          </cell>
        </row>
        <row r="20">
          <cell r="H20" t="str">
            <v>Albania</v>
          </cell>
          <cell r="I20">
            <v>0</v>
          </cell>
          <cell r="J20">
            <v>24482.520313262899</v>
          </cell>
          <cell r="K20">
            <v>35361.029296875</v>
          </cell>
          <cell r="L20">
            <v>0</v>
          </cell>
          <cell r="M20">
            <v>60351.720592498801</v>
          </cell>
          <cell r="N20">
            <v>92042.884765625</v>
          </cell>
        </row>
        <row r="21">
          <cell r="H21" t="str">
            <v>Serbia</v>
          </cell>
          <cell r="I21">
            <v>216989.91672909871</v>
          </cell>
          <cell r="J21">
            <v>100389.15200704911</v>
          </cell>
          <cell r="K21">
            <v>15.454657156912084</v>
          </cell>
          <cell r="L21">
            <v>260568.81643605232</v>
          </cell>
          <cell r="M21">
            <v>231510.96397475933</v>
          </cell>
          <cell r="N21">
            <v>114.91208597343845</v>
          </cell>
        </row>
        <row r="22">
          <cell r="H22" t="str">
            <v>North Macedonia</v>
          </cell>
          <cell r="L22">
            <v>154084.98450000002</v>
          </cell>
          <cell r="M22">
            <v>326429.49822240003</v>
          </cell>
          <cell r="N22">
            <v>165523.11031331978</v>
          </cell>
        </row>
        <row r="23">
          <cell r="H23" t="str">
            <v>Bosnia</v>
          </cell>
        </row>
        <row r="28">
          <cell r="I28">
            <v>91601.408098220854</v>
          </cell>
          <cell r="J28">
            <v>22863.290619850166</v>
          </cell>
          <cell r="K28">
            <v>23294.326231002822</v>
          </cell>
          <cell r="L28">
            <v>114337.72941303253</v>
          </cell>
          <cell r="M28">
            <v>49879.034605979934</v>
          </cell>
          <cell r="N28">
            <v>48108.491759300246</v>
          </cell>
        </row>
        <row r="29">
          <cell r="I29">
            <v>47706636.163784191</v>
          </cell>
          <cell r="J29">
            <v>6478033.6743952092</v>
          </cell>
          <cell r="K29">
            <v>7071775.4359093513</v>
          </cell>
          <cell r="L29">
            <v>204478121.6725958</v>
          </cell>
          <cell r="M29">
            <v>31938182.545221966</v>
          </cell>
          <cell r="N29">
            <v>17417429.070181858</v>
          </cell>
        </row>
        <row r="30">
          <cell r="I30">
            <v>135920.91062224121</v>
          </cell>
          <cell r="J30">
            <v>39394.816300262406</v>
          </cell>
          <cell r="K30">
            <v>65586.252952591138</v>
          </cell>
          <cell r="L30">
            <v>419448.51522433292</v>
          </cell>
          <cell r="M30">
            <v>109442.25658781186</v>
          </cell>
          <cell r="N30">
            <v>203145.01399588436</v>
          </cell>
        </row>
        <row r="31">
          <cell r="I31">
            <v>100478.19037691769</v>
          </cell>
          <cell r="J31">
            <v>168009.08543890013</v>
          </cell>
          <cell r="K31">
            <v>872374.79278929322</v>
          </cell>
          <cell r="L31">
            <v>157697.72459498607</v>
          </cell>
          <cell r="M31">
            <v>368701.3942826452</v>
          </cell>
          <cell r="N31">
            <v>1092564.2501180856</v>
          </cell>
        </row>
        <row r="32">
          <cell r="L32">
            <v>77059.310546875</v>
          </cell>
          <cell r="M32">
            <v>44603</v>
          </cell>
          <cell r="N32">
            <v>34334.1669921875</v>
          </cell>
        </row>
        <row r="38">
          <cell r="I38">
            <v>168072.26969505148</v>
          </cell>
          <cell r="J38">
            <v>106546.74489795943</v>
          </cell>
          <cell r="K38">
            <v>408044.92027649196</v>
          </cell>
          <cell r="L38">
            <v>190691.54205215513</v>
          </cell>
          <cell r="M38">
            <v>195223.16582165362</v>
          </cell>
          <cell r="N38">
            <v>592558.50910634757</v>
          </cell>
        </row>
        <row r="39">
          <cell r="I39">
            <v>309293.88877053326</v>
          </cell>
          <cell r="J39">
            <v>101798.60835533701</v>
          </cell>
          <cell r="K39">
            <v>211164.67088524561</v>
          </cell>
          <cell r="L39">
            <v>1231204.8834946984</v>
          </cell>
          <cell r="M39">
            <v>338330.45614337386</v>
          </cell>
          <cell r="N39">
            <v>553177.94951596821</v>
          </cell>
        </row>
        <row r="40">
          <cell r="I40">
            <v>251841.54688763653</v>
          </cell>
          <cell r="J40">
            <v>358717.38663436047</v>
          </cell>
          <cell r="K40">
            <v>217969.30952151408</v>
          </cell>
          <cell r="L40">
            <v>653294.0585946741</v>
          </cell>
          <cell r="M40">
            <v>813465.27689370071</v>
          </cell>
          <cell r="N40">
            <v>509016.99032849912</v>
          </cell>
        </row>
        <row r="41">
          <cell r="I41">
            <v>146575.65778653088</v>
          </cell>
          <cell r="J41">
            <v>455863.28359464335</v>
          </cell>
          <cell r="K41">
            <v>479569.7145454773</v>
          </cell>
          <cell r="L41">
            <v>241117.31155915977</v>
          </cell>
          <cell r="M41">
            <v>1128058.3927963658</v>
          </cell>
          <cell r="N41">
            <v>957788.95214434899</v>
          </cell>
        </row>
        <row r="42">
          <cell r="L42">
            <v>154084.98450000002</v>
          </cell>
          <cell r="M42">
            <v>326429.49822240003</v>
          </cell>
          <cell r="N42">
            <v>165523.11031331978</v>
          </cell>
        </row>
      </sheetData>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tables"/>
      <sheetName val="List of NRAs"/>
      <sheetName val="Checks"/>
      <sheetName val="Subscribers"/>
      <sheetName val="Retail volumes - voice"/>
      <sheetName val="Retail revenues - voice"/>
      <sheetName val="Retail volumes - SMS"/>
      <sheetName val="Retail revenues - SMS"/>
      <sheetName val="Retail volumes - data"/>
      <sheetName val="Retail revenues - data"/>
      <sheetName val="Retail revenues - packages"/>
      <sheetName val="Wholesale voice"/>
      <sheetName val="Wholesale SMS"/>
      <sheetName val="Wholesale data"/>
      <sheetName val="Wholesale prices"/>
      <sheetName val="Wholesale shares"/>
    </sheetNames>
    <sheetDataSet>
      <sheetData sheetId="0"/>
      <sheetData sheetId="1"/>
      <sheetData sheetId="2"/>
      <sheetData sheetId="3">
        <row r="8">
          <cell r="J8">
            <v>438084</v>
          </cell>
          <cell r="P8">
            <v>645026.80000000005</v>
          </cell>
        </row>
        <row r="9">
          <cell r="J9">
            <v>174078</v>
          </cell>
          <cell r="P9">
            <v>223973</v>
          </cell>
        </row>
        <row r="10">
          <cell r="J10">
            <v>226209</v>
          </cell>
          <cell r="P10">
            <v>327734</v>
          </cell>
        </row>
        <row r="11">
          <cell r="J11">
            <v>959917</v>
          </cell>
          <cell r="P11">
            <v>1982805</v>
          </cell>
        </row>
        <row r="12">
          <cell r="J12">
            <v>313512</v>
          </cell>
          <cell r="P12">
            <v>465066</v>
          </cell>
        </row>
        <row r="13">
          <cell r="J13">
            <v>299083</v>
          </cell>
          <cell r="P13">
            <v>461162</v>
          </cell>
        </row>
      </sheetData>
      <sheetData sheetId="4">
        <row r="8">
          <cell r="J8">
            <v>356918.56167900003</v>
          </cell>
          <cell r="L8">
            <v>0</v>
          </cell>
          <cell r="P8">
            <v>586092.39327733335</v>
          </cell>
          <cell r="R8">
            <v>0</v>
          </cell>
        </row>
        <row r="9">
          <cell r="J9">
            <v>16597524.329999998</v>
          </cell>
          <cell r="L9">
            <v>200390.433333333</v>
          </cell>
          <cell r="P9">
            <v>15487416.088333333</v>
          </cell>
          <cell r="R9">
            <v>198113.55</v>
          </cell>
        </row>
        <row r="10">
          <cell r="J10">
            <v>2474918.1199999973</v>
          </cell>
          <cell r="L10">
            <v>148531.9666666699</v>
          </cell>
          <cell r="P10">
            <v>2970692.4466666696</v>
          </cell>
          <cell r="R10">
            <v>179740.36999999665</v>
          </cell>
        </row>
        <row r="11">
          <cell r="J11">
            <v>11799416.84</v>
          </cell>
          <cell r="L11">
            <v>0</v>
          </cell>
          <cell r="P11">
            <v>34593251.563333333</v>
          </cell>
          <cell r="R11">
            <v>0</v>
          </cell>
        </row>
        <row r="13">
          <cell r="J13">
            <v>3526293.7666666694</v>
          </cell>
          <cell r="L13">
            <v>0</v>
          </cell>
          <cell r="P13">
            <v>5154315.0333333369</v>
          </cell>
          <cell r="R13">
            <v>0</v>
          </cell>
        </row>
        <row r="18">
          <cell r="J18">
            <v>895546.61547599989</v>
          </cell>
          <cell r="L18">
            <v>0</v>
          </cell>
          <cell r="P18">
            <v>1632596.4530873331</v>
          </cell>
          <cell r="R18">
            <v>0</v>
          </cell>
        </row>
        <row r="19">
          <cell r="J19">
            <v>9313383.0979999993</v>
          </cell>
          <cell r="L19">
            <v>309005.59999999998</v>
          </cell>
          <cell r="P19">
            <v>9158431.7036666702</v>
          </cell>
          <cell r="R19">
            <v>303826.86666666699</v>
          </cell>
        </row>
        <row r="20">
          <cell r="J20">
            <v>417132.23333333305</v>
          </cell>
          <cell r="L20">
            <v>150426.36666666629</v>
          </cell>
          <cell r="P20">
            <v>656948.566666667</v>
          </cell>
          <cell r="R20">
            <v>160058.29999999932</v>
          </cell>
        </row>
        <row r="21">
          <cell r="J21">
            <v>13922752.23</v>
          </cell>
          <cell r="L21">
            <v>0</v>
          </cell>
          <cell r="P21">
            <v>31658368.229999997</v>
          </cell>
          <cell r="R21">
            <v>0</v>
          </cell>
        </row>
        <row r="22">
          <cell r="J22">
            <v>2304255.91</v>
          </cell>
          <cell r="L22">
            <v>186569.78000000003</v>
          </cell>
          <cell r="P22">
            <v>3452586.9466666663</v>
          </cell>
          <cell r="R22">
            <v>231340.68000000014</v>
          </cell>
        </row>
        <row r="23">
          <cell r="J23">
            <v>3966785.9833333367</v>
          </cell>
          <cell r="L23">
            <v>0</v>
          </cell>
          <cell r="P23">
            <v>5346357.38333333</v>
          </cell>
          <cell r="R23">
            <v>0</v>
          </cell>
        </row>
      </sheetData>
      <sheetData sheetId="5"/>
      <sheetData sheetId="6">
        <row r="8">
          <cell r="P8">
            <v>143530</v>
          </cell>
          <cell r="R8">
            <v>0</v>
          </cell>
        </row>
        <row r="9">
          <cell r="P9">
            <v>1145689</v>
          </cell>
          <cell r="R9">
            <v>48974</v>
          </cell>
        </row>
        <row r="10">
          <cell r="P10">
            <v>185405.51371031138</v>
          </cell>
          <cell r="R10">
            <v>257534.99347794225</v>
          </cell>
        </row>
        <row r="11">
          <cell r="P11">
            <v>13809575</v>
          </cell>
          <cell r="R11">
            <v>0</v>
          </cell>
        </row>
        <row r="12">
          <cell r="P12">
            <v>507010.22366337711</v>
          </cell>
          <cell r="R12">
            <v>605</v>
          </cell>
        </row>
        <row r="13">
          <cell r="P13">
            <v>1896144</v>
          </cell>
          <cell r="R13">
            <v>0</v>
          </cell>
        </row>
      </sheetData>
      <sheetData sheetId="7"/>
      <sheetData sheetId="8">
        <row r="8">
          <cell r="J8">
            <v>14997.1734</v>
          </cell>
          <cell r="L8">
            <v>16612.8</v>
          </cell>
          <cell r="P8">
            <v>25402.246500000001</v>
          </cell>
          <cell r="R8">
            <v>29537</v>
          </cell>
        </row>
        <row r="10">
          <cell r="J10">
            <v>126053.26252250999</v>
          </cell>
          <cell r="L10">
            <v>16051.025490938686</v>
          </cell>
          <cell r="P10">
            <v>178343.02675368168</v>
          </cell>
          <cell r="R10">
            <v>25271.104683689777</v>
          </cell>
        </row>
        <row r="11">
          <cell r="J11">
            <v>341973</v>
          </cell>
          <cell r="L11">
            <v>0</v>
          </cell>
          <cell r="P11">
            <v>862917</v>
          </cell>
          <cell r="R11">
            <v>0</v>
          </cell>
        </row>
        <row r="12">
          <cell r="J12">
            <v>115888.46274906248</v>
          </cell>
          <cell r="L12">
            <v>8076.9563574218755</v>
          </cell>
          <cell r="P12">
            <v>227240.36634357634</v>
          </cell>
          <cell r="R12">
            <v>12694.738056640615</v>
          </cell>
        </row>
        <row r="13">
          <cell r="J13">
            <v>108658.69511440236</v>
          </cell>
          <cell r="L13">
            <v>1656.8448524493695</v>
          </cell>
          <cell r="P13">
            <v>206254.00908227407</v>
          </cell>
          <cell r="R13">
            <v>6978.8817214602459</v>
          </cell>
        </row>
      </sheetData>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tables"/>
      <sheetName val="List of NRAs"/>
      <sheetName val="Checks"/>
      <sheetName val="Subscribers"/>
      <sheetName val="Retail volumes - voice"/>
      <sheetName val="Retail revenues - voice"/>
      <sheetName val="Retail volumes - SMS"/>
      <sheetName val="Retail revenues - SMS"/>
      <sheetName val="Retail volumes - data"/>
      <sheetName val="Retail revenues - data"/>
      <sheetName val="Retail revenues - packages"/>
      <sheetName val="Wholesale voice"/>
      <sheetName val="Wholesale SMS"/>
      <sheetName val="Wholesale data"/>
      <sheetName val="Wholesale prices"/>
      <sheetName val="Wholesale shares"/>
    </sheetNames>
    <sheetDataSet>
      <sheetData sheetId="0"/>
      <sheetData sheetId="1"/>
      <sheetData sheetId="2"/>
      <sheetData sheetId="3">
        <row r="11">
          <cell r="M11">
            <v>1034848</v>
          </cell>
        </row>
      </sheetData>
      <sheetData sheetId="4">
        <row r="21">
          <cell r="M21">
            <v>1602544.5639999993</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tables"/>
      <sheetName val="List of NRAs"/>
      <sheetName val="Checks"/>
      <sheetName val="Subscribers"/>
      <sheetName val="Retail volumes - voice"/>
      <sheetName val="Retail revenues - voice"/>
      <sheetName val="Retail volumes - SMS"/>
      <sheetName val="Retail revenues - SMS"/>
      <sheetName val="Retail volumes - data"/>
      <sheetName val="Retail revenues - data"/>
      <sheetName val="Retail revenues - packages"/>
      <sheetName val="Wholesale voice"/>
      <sheetName val="Wholesale SMS"/>
      <sheetName val="Wholesale data"/>
      <sheetName val="Wholesale prices"/>
      <sheetName val="Wholesale shares"/>
    </sheetNames>
    <sheetDataSet>
      <sheetData sheetId="0"/>
      <sheetData sheetId="1"/>
      <sheetData sheetId="2"/>
      <sheetData sheetId="3">
        <row r="8">
          <cell r="J8">
            <v>355150</v>
          </cell>
          <cell r="P8">
            <v>358502</v>
          </cell>
        </row>
        <row r="9">
          <cell r="J9">
            <v>125394</v>
          </cell>
          <cell r="P9">
            <v>123707</v>
          </cell>
        </row>
        <row r="10">
          <cell r="J10">
            <v>172613</v>
          </cell>
          <cell r="P10">
            <v>178194</v>
          </cell>
        </row>
        <row r="11">
          <cell r="J11">
            <v>341894</v>
          </cell>
          <cell r="P11">
            <v>524983</v>
          </cell>
        </row>
        <row r="12">
          <cell r="J12">
            <v>196180</v>
          </cell>
          <cell r="P12">
            <v>204921</v>
          </cell>
        </row>
        <row r="13">
          <cell r="J13">
            <v>267914</v>
          </cell>
          <cell r="P13">
            <v>211509</v>
          </cell>
        </row>
      </sheetData>
      <sheetData sheetId="4">
        <row r="18">
          <cell r="J18">
            <v>537943.63598199992</v>
          </cell>
          <cell r="L18">
            <v>0</v>
          </cell>
          <cell r="P18">
            <v>486312.74596000003</v>
          </cell>
          <cell r="R18">
            <v>0</v>
          </cell>
        </row>
        <row r="19">
          <cell r="J19">
            <v>9542086.0989999995</v>
          </cell>
          <cell r="L19">
            <v>231211.16666666701</v>
          </cell>
          <cell r="P19">
            <v>9001543.2599999998</v>
          </cell>
          <cell r="R19">
            <v>237299.20000000001</v>
          </cell>
        </row>
        <row r="20">
          <cell r="J20">
            <v>566646</v>
          </cell>
          <cell r="L20">
            <v>159527</v>
          </cell>
          <cell r="P20">
            <v>525268</v>
          </cell>
          <cell r="R20">
            <v>137889</v>
          </cell>
        </row>
        <row r="21">
          <cell r="J21">
            <v>9510315.6700000018</v>
          </cell>
          <cell r="L21">
            <v>0</v>
          </cell>
          <cell r="P21">
            <v>9350752.0700000003</v>
          </cell>
          <cell r="R21">
            <v>0</v>
          </cell>
        </row>
        <row r="22">
          <cell r="J22">
            <v>1668660.06</v>
          </cell>
          <cell r="L22">
            <v>141432.89000000001</v>
          </cell>
          <cell r="P22">
            <v>1734918.0733333332</v>
          </cell>
          <cell r="R22">
            <v>144063.04999999999</v>
          </cell>
        </row>
        <row r="23">
          <cell r="J23">
            <v>3527611.6166666672</v>
          </cell>
          <cell r="L23">
            <v>458770</v>
          </cell>
          <cell r="P23">
            <v>2923045.4833333329</v>
          </cell>
          <cell r="R23">
            <v>193810</v>
          </cell>
        </row>
      </sheetData>
      <sheetData sheetId="5"/>
      <sheetData sheetId="6">
        <row r="8">
          <cell r="J8">
            <v>283097</v>
          </cell>
          <cell r="L8">
            <v>0</v>
          </cell>
          <cell r="P8">
            <v>365386</v>
          </cell>
          <cell r="R8">
            <v>0</v>
          </cell>
        </row>
        <row r="9">
          <cell r="J9">
            <v>1169475</v>
          </cell>
          <cell r="L9">
            <v>37613</v>
          </cell>
          <cell r="P9">
            <v>1076427</v>
          </cell>
          <cell r="R9">
            <v>37889</v>
          </cell>
        </row>
        <row r="10">
          <cell r="J10">
            <v>77205</v>
          </cell>
          <cell r="L10">
            <v>157289</v>
          </cell>
          <cell r="P10">
            <v>71636</v>
          </cell>
          <cell r="R10">
            <v>124914</v>
          </cell>
        </row>
        <row r="11">
          <cell r="J11">
            <v>2063738</v>
          </cell>
          <cell r="L11">
            <v>0</v>
          </cell>
          <cell r="P11">
            <v>2181639</v>
          </cell>
          <cell r="R11">
            <v>0</v>
          </cell>
        </row>
        <row r="12">
          <cell r="J12">
            <v>222699.12942197159</v>
          </cell>
          <cell r="L12">
            <v>345</v>
          </cell>
          <cell r="P12">
            <v>235321</v>
          </cell>
          <cell r="R12">
            <v>413</v>
          </cell>
        </row>
        <row r="13">
          <cell r="J13">
            <v>1061688</v>
          </cell>
          <cell r="L13">
            <v>469132</v>
          </cell>
          <cell r="P13">
            <v>768637</v>
          </cell>
          <cell r="R13">
            <v>166386</v>
          </cell>
        </row>
      </sheetData>
      <sheetData sheetId="7"/>
      <sheetData sheetId="8">
        <row r="8">
          <cell r="J8">
            <v>50737.612000000001</v>
          </cell>
          <cell r="L8">
            <v>0</v>
          </cell>
          <cell r="P8">
            <v>70325.341</v>
          </cell>
          <cell r="R8">
            <v>0</v>
          </cell>
        </row>
        <row r="9">
          <cell r="J9">
            <v>405965.77909699798</v>
          </cell>
          <cell r="L9">
            <v>3612.7532662120798</v>
          </cell>
          <cell r="P9">
            <v>422514.37967399997</v>
          </cell>
          <cell r="R9">
            <v>4818.9020200000004</v>
          </cell>
        </row>
        <row r="10">
          <cell r="J10">
            <v>76892</v>
          </cell>
          <cell r="L10">
            <v>8655</v>
          </cell>
          <cell r="P10">
            <v>88868</v>
          </cell>
          <cell r="R10">
            <v>10751</v>
          </cell>
        </row>
        <row r="11">
          <cell r="J11">
            <v>137400</v>
          </cell>
          <cell r="L11">
            <v>0</v>
          </cell>
          <cell r="P11">
            <v>158288</v>
          </cell>
          <cell r="R11">
            <v>0</v>
          </cell>
        </row>
        <row r="12">
          <cell r="J12">
            <v>47480.496586345434</v>
          </cell>
          <cell r="L12">
            <v>3790.3440429687512</v>
          </cell>
          <cell r="P12">
            <v>69317.919424684689</v>
          </cell>
          <cell r="R12">
            <v>5335.6336816406247</v>
          </cell>
        </row>
        <row r="13">
          <cell r="J13">
            <v>65763.331063911464</v>
          </cell>
          <cell r="L13">
            <v>5032.29</v>
          </cell>
          <cell r="P13">
            <v>64281.649903959551</v>
          </cell>
          <cell r="R13">
            <v>3623.71</v>
          </cell>
        </row>
      </sheetData>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ist of tables"/>
      <sheetName val="List of NRAs"/>
      <sheetName val="Subscribers"/>
      <sheetName val="Checks"/>
      <sheetName val="Retail volumes - voice"/>
      <sheetName val="Retail revenues - voice"/>
      <sheetName val="Retail volumes - SMS"/>
      <sheetName val="Retail revenues - SMS"/>
      <sheetName val="Retail volumes - data"/>
      <sheetName val="Retail revenues - data"/>
      <sheetName val="Retail revenues - packages"/>
      <sheetName val="Wholesale voice"/>
      <sheetName val="Wholesale SMS"/>
      <sheetName val="Wholesale data"/>
      <sheetName val="Wholesale prices"/>
      <sheetName val="Wholesale shares"/>
      <sheetName val="Summary sheet_2021Q2-2021Q3_fin"/>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tables"/>
      <sheetName val="List of NRAs"/>
      <sheetName val="Checks"/>
      <sheetName val="Subscribers"/>
      <sheetName val="Retail volumes - voice"/>
      <sheetName val="Retail revenues - voice"/>
      <sheetName val="Retail volumes - SMS"/>
      <sheetName val="Retail revenues - SMS"/>
      <sheetName val="Retail volumes - data"/>
      <sheetName val="Retail revenues - data"/>
      <sheetName val="Retail revenues - packages"/>
      <sheetName val="Wholesale voice"/>
      <sheetName val="Wholesale SMS"/>
      <sheetName val="Wholesale data"/>
      <sheetName val="Wholesale prices"/>
      <sheetName val="Wholesale shares"/>
    </sheetNames>
    <sheetDataSet>
      <sheetData sheetId="0"/>
      <sheetData sheetId="1">
        <row r="3">
          <cell r="A3" t="str">
            <v>Kosovo</v>
          </cell>
        </row>
        <row r="4">
          <cell r="A4" t="str">
            <v>Montenegro</v>
          </cell>
        </row>
        <row r="5">
          <cell r="A5" t="str">
            <v>Albania</v>
          </cell>
        </row>
        <row r="6">
          <cell r="A6" t="str">
            <v>Serbia</v>
          </cell>
        </row>
        <row r="7">
          <cell r="A7" t="str">
            <v>North Macedonia</v>
          </cell>
        </row>
        <row r="8">
          <cell r="A8" t="str">
            <v>Bosnia</v>
          </cell>
        </row>
      </sheetData>
      <sheetData sheetId="2"/>
      <sheetData sheetId="3">
        <row r="8">
          <cell r="H8">
            <v>1958016</v>
          </cell>
          <cell r="I8">
            <v>1905969.8079999997</v>
          </cell>
          <cell r="J8">
            <v>400156.35384659475</v>
          </cell>
          <cell r="K8">
            <v>400156.35384659475</v>
          </cell>
          <cell r="L8">
            <v>70407.412827185879</v>
          </cell>
          <cell r="M8">
            <v>1944264</v>
          </cell>
          <cell r="N8">
            <v>1892991.72</v>
          </cell>
          <cell r="O8">
            <v>419529.25083421613</v>
          </cell>
          <cell r="P8">
            <v>419529.25083421613</v>
          </cell>
          <cell r="Q8">
            <v>74786.373080259611</v>
          </cell>
        </row>
        <row r="9">
          <cell r="H9">
            <v>966596</v>
          </cell>
          <cell r="I9">
            <v>621735</v>
          </cell>
          <cell r="J9">
            <v>80497</v>
          </cell>
          <cell r="K9">
            <v>44021</v>
          </cell>
          <cell r="L9">
            <v>36923</v>
          </cell>
          <cell r="M9">
            <v>946084</v>
          </cell>
          <cell r="N9">
            <v>604770</v>
          </cell>
          <cell r="O9">
            <v>80351</v>
          </cell>
          <cell r="P9">
            <v>43672</v>
          </cell>
          <cell r="Q9">
            <v>37273</v>
          </cell>
        </row>
        <row r="10">
          <cell r="H10">
            <v>2582035</v>
          </cell>
          <cell r="I10">
            <v>2382024</v>
          </cell>
          <cell r="J10">
            <v>72684</v>
          </cell>
          <cell r="K10">
            <v>42413</v>
          </cell>
          <cell r="L10">
            <v>57993</v>
          </cell>
          <cell r="M10">
            <v>2549166</v>
          </cell>
          <cell r="N10">
            <v>2307055</v>
          </cell>
          <cell r="O10">
            <v>59139</v>
          </cell>
          <cell r="P10">
            <v>37410</v>
          </cell>
          <cell r="Q10">
            <v>26759</v>
          </cell>
        </row>
        <row r="11">
          <cell r="H11">
            <v>8851300</v>
          </cell>
          <cell r="I11">
            <v>7475461</v>
          </cell>
          <cell r="J11">
            <v>235947</v>
          </cell>
          <cell r="K11">
            <v>235947</v>
          </cell>
          <cell r="L11">
            <v>336272</v>
          </cell>
          <cell r="M11">
            <v>8892460</v>
          </cell>
          <cell r="N11">
            <v>7517297</v>
          </cell>
          <cell r="O11">
            <v>280992</v>
          </cell>
          <cell r="P11">
            <v>280992</v>
          </cell>
          <cell r="Q11">
            <v>285324</v>
          </cell>
        </row>
        <row r="12">
          <cell r="H12">
            <v>1740757</v>
          </cell>
          <cell r="I12">
            <v>1734422</v>
          </cell>
          <cell r="J12">
            <v>92836</v>
          </cell>
          <cell r="K12">
            <v>86816</v>
          </cell>
          <cell r="L12">
            <v>50311</v>
          </cell>
          <cell r="M12">
            <v>1823074</v>
          </cell>
          <cell r="N12">
            <v>1816489</v>
          </cell>
          <cell r="O12">
            <v>107430</v>
          </cell>
          <cell r="P12">
            <v>101003</v>
          </cell>
          <cell r="Q12">
            <v>42120</v>
          </cell>
        </row>
        <row r="13">
          <cell r="H13">
            <v>3356577</v>
          </cell>
          <cell r="I13">
            <v>3226457</v>
          </cell>
          <cell r="J13">
            <v>143256</v>
          </cell>
          <cell r="K13">
            <v>129120</v>
          </cell>
          <cell r="L13">
            <v>226910</v>
          </cell>
          <cell r="M13">
            <v>3363903</v>
          </cell>
          <cell r="N13">
            <v>3234091</v>
          </cell>
          <cell r="O13">
            <v>159213</v>
          </cell>
          <cell r="P13">
            <v>143163</v>
          </cell>
          <cell r="Q13">
            <v>216138</v>
          </cell>
        </row>
      </sheetData>
      <sheetData sheetId="4">
        <row r="8">
          <cell r="B8" t="str">
            <v>Kosovo</v>
          </cell>
          <cell r="C8">
            <v>341476603.80000001</v>
          </cell>
          <cell r="D8">
            <v>292688404.89999998</v>
          </cell>
          <cell r="J8">
            <v>260378.3597738336</v>
          </cell>
          <cell r="K8">
            <v>0</v>
          </cell>
          <cell r="L8">
            <v>27527.675019669554</v>
          </cell>
          <cell r="M8">
            <v>4953.8881240794308</v>
          </cell>
          <cell r="O8">
            <v>290069.67462216545</v>
          </cell>
          <cell r="P8">
            <v>0</v>
          </cell>
          <cell r="Q8">
            <v>26039.542073170735</v>
          </cell>
          <cell r="R8">
            <v>4145.9440620397154</v>
          </cell>
        </row>
        <row r="9">
          <cell r="B9" t="str">
            <v>Montenegro</v>
          </cell>
          <cell r="C9">
            <v>501443169.98333299</v>
          </cell>
          <cell r="D9">
            <v>466109324.16133302</v>
          </cell>
          <cell r="J9">
            <v>20468888.11733333</v>
          </cell>
          <cell r="K9">
            <v>49024.05</v>
          </cell>
          <cell r="L9">
            <v>122491.281</v>
          </cell>
          <cell r="M9">
            <v>89344.270333333334</v>
          </cell>
          <cell r="O9">
            <v>18116454.599333331</v>
          </cell>
          <cell r="P9">
            <v>56552.516666666699</v>
          </cell>
          <cell r="Q9">
            <v>108244.822</v>
          </cell>
          <cell r="R9">
            <v>88775.214666666681</v>
          </cell>
        </row>
        <row r="10">
          <cell r="B10" t="str">
            <v>Albania</v>
          </cell>
          <cell r="C10">
            <v>1671977342.2166657</v>
          </cell>
          <cell r="D10">
            <v>1633272802.6500001</v>
          </cell>
          <cell r="J10">
            <v>65547.150000000038</v>
          </cell>
          <cell r="K10">
            <v>157143.48333333337</v>
          </cell>
          <cell r="L10">
            <v>837223.4499999996</v>
          </cell>
          <cell r="M10">
            <v>176755.30000000005</v>
          </cell>
          <cell r="O10">
            <v>76156.306666666729</v>
          </cell>
          <cell r="P10">
            <v>167870.7</v>
          </cell>
          <cell r="Q10">
            <v>522784.60999999993</v>
          </cell>
          <cell r="R10">
            <v>110400.16333333333</v>
          </cell>
        </row>
        <row r="11">
          <cell r="B11" t="str">
            <v>Serbia</v>
          </cell>
          <cell r="C11">
            <v>5577763575</v>
          </cell>
          <cell r="D11">
            <v>5204452412</v>
          </cell>
          <cell r="J11">
            <v>1405035</v>
          </cell>
          <cell r="K11">
            <v>0</v>
          </cell>
          <cell r="L11">
            <v>581091</v>
          </cell>
          <cell r="M11">
            <v>109327</v>
          </cell>
          <cell r="O11">
            <v>1576304</v>
          </cell>
          <cell r="P11">
            <v>0</v>
          </cell>
          <cell r="Q11">
            <v>497658</v>
          </cell>
          <cell r="R11">
            <v>103998</v>
          </cell>
        </row>
        <row r="12">
          <cell r="B12" t="str">
            <v>North Macedonia</v>
          </cell>
          <cell r="C12">
            <v>1376816408.227618</v>
          </cell>
          <cell r="D12">
            <v>1272866739.6031065</v>
          </cell>
          <cell r="J12">
            <v>202088.8833333333</v>
          </cell>
          <cell r="K12">
            <v>18347</v>
          </cell>
          <cell r="L12">
            <v>72249.534333333344</v>
          </cell>
          <cell r="M12">
            <v>23432.737333333334</v>
          </cell>
          <cell r="O12">
            <v>350977.79333333333</v>
          </cell>
          <cell r="P12">
            <v>22662.93</v>
          </cell>
          <cell r="Q12">
            <v>238551.49999999997</v>
          </cell>
          <cell r="R12">
            <v>33465.333333333336</v>
          </cell>
        </row>
        <row r="13">
          <cell r="B13" t="str">
            <v>Bosnia</v>
          </cell>
          <cell r="C13">
            <v>575379563</v>
          </cell>
          <cell r="D13">
            <v>552222973</v>
          </cell>
          <cell r="J13">
            <v>1216941</v>
          </cell>
          <cell r="K13">
            <v>60894</v>
          </cell>
          <cell r="L13">
            <v>451737</v>
          </cell>
          <cell r="M13">
            <v>23955</v>
          </cell>
          <cell r="O13">
            <v>1086653</v>
          </cell>
          <cell r="P13">
            <v>56901</v>
          </cell>
          <cell r="Q13">
            <v>365803</v>
          </cell>
          <cell r="R13">
            <v>21634</v>
          </cell>
        </row>
        <row r="18">
          <cell r="J18">
            <v>507441.00903876225</v>
          </cell>
          <cell r="K18">
            <v>0</v>
          </cell>
          <cell r="L18">
            <v>41439</v>
          </cell>
          <cell r="M18">
            <v>59123.7</v>
          </cell>
          <cell r="O18">
            <v>501983.4059261051</v>
          </cell>
          <cell r="P18">
            <v>0</v>
          </cell>
          <cell r="Q18">
            <v>40227.5</v>
          </cell>
          <cell r="R18">
            <v>8856.35</v>
          </cell>
        </row>
        <row r="19">
          <cell r="J19">
            <v>6939587.0876666661</v>
          </cell>
          <cell r="K19">
            <v>288079.433333333</v>
          </cell>
          <cell r="L19">
            <v>71327.926333333293</v>
          </cell>
          <cell r="M19">
            <v>15121.04266666667</v>
          </cell>
          <cell r="O19">
            <v>6583260.5590000004</v>
          </cell>
          <cell r="P19">
            <v>299496.59999999998</v>
          </cell>
          <cell r="Q19">
            <v>67296.394</v>
          </cell>
          <cell r="R19">
            <v>15492.128666666671</v>
          </cell>
        </row>
        <row r="20">
          <cell r="J20">
            <v>95319.016666666692</v>
          </cell>
          <cell r="K20">
            <v>142534.68333333335</v>
          </cell>
          <cell r="L20">
            <v>611317.41666666674</v>
          </cell>
          <cell r="M20">
            <v>148205.70000000001</v>
          </cell>
          <cell r="O20">
            <v>100668.57666669201</v>
          </cell>
          <cell r="P20">
            <v>162779.38667000001</v>
          </cell>
          <cell r="Q20">
            <v>386138.33333333011</v>
          </cell>
          <cell r="R20">
            <v>86118.799996664326</v>
          </cell>
        </row>
        <row r="21">
          <cell r="J21">
            <v>1977769</v>
          </cell>
          <cell r="K21">
            <v>0</v>
          </cell>
          <cell r="L21">
            <v>873929</v>
          </cell>
          <cell r="M21">
            <v>96804</v>
          </cell>
          <cell r="O21">
            <v>2052998</v>
          </cell>
          <cell r="P21">
            <v>0</v>
          </cell>
          <cell r="Q21">
            <v>750834</v>
          </cell>
          <cell r="R21">
            <v>85579</v>
          </cell>
        </row>
        <row r="22">
          <cell r="J22">
            <v>265720.26666666666</v>
          </cell>
          <cell r="K22">
            <v>34214</v>
          </cell>
          <cell r="L22">
            <v>124643.22266666667</v>
          </cell>
          <cell r="M22">
            <v>44959.391333333333</v>
          </cell>
          <cell r="O22">
            <v>345624.19333333336</v>
          </cell>
          <cell r="P22">
            <v>36962.449999999997</v>
          </cell>
          <cell r="Q22">
            <v>108842.71666666666</v>
          </cell>
          <cell r="R22">
            <v>35470.94733333333</v>
          </cell>
        </row>
        <row r="23">
          <cell r="J23">
            <v>1386472</v>
          </cell>
          <cell r="K23">
            <v>78093</v>
          </cell>
          <cell r="L23">
            <v>537203</v>
          </cell>
          <cell r="M23">
            <v>27562</v>
          </cell>
          <cell r="O23">
            <v>1302272</v>
          </cell>
          <cell r="P23">
            <v>60520</v>
          </cell>
          <cell r="Q23">
            <v>440726</v>
          </cell>
          <cell r="R23">
            <v>22410</v>
          </cell>
        </row>
        <row r="38">
          <cell r="B38" t="str">
            <v>Kosovo</v>
          </cell>
        </row>
        <row r="39">
          <cell r="B39" t="str">
            <v>Montenegro</v>
          </cell>
        </row>
        <row r="40">
          <cell r="B40" t="str">
            <v>Albania</v>
          </cell>
        </row>
        <row r="41">
          <cell r="B41" t="str">
            <v>Serbia</v>
          </cell>
        </row>
        <row r="42">
          <cell r="B42" t="str">
            <v>North Macedonia</v>
          </cell>
        </row>
        <row r="43">
          <cell r="B43" t="str">
            <v>Bosnia</v>
          </cell>
        </row>
      </sheetData>
      <sheetData sheetId="5">
        <row r="8">
          <cell r="B8" t="str">
            <v>Kosovo</v>
          </cell>
          <cell r="C8">
            <v>9294431.4416869991</v>
          </cell>
          <cell r="D8">
            <v>8673449.537622001</v>
          </cell>
          <cell r="H8" t="str">
            <v>Kosovo</v>
          </cell>
          <cell r="J8">
            <v>44711.113204039546</v>
          </cell>
          <cell r="K8">
            <v>0</v>
          </cell>
          <cell r="L8">
            <v>69285.414307238403</v>
          </cell>
          <cell r="M8">
            <v>16856.519966034321</v>
          </cell>
          <cell r="O8">
            <v>47452.161891813492</v>
          </cell>
          <cell r="P8">
            <v>0</v>
          </cell>
          <cell r="Q8">
            <v>67562.89137205352</v>
          </cell>
          <cell r="R8">
            <v>15092.397430520843</v>
          </cell>
        </row>
        <row r="9">
          <cell r="B9" t="str">
            <v>Montenegro</v>
          </cell>
          <cell r="C9">
            <v>13204687.974959791</v>
          </cell>
          <cell r="D9">
            <v>12577777.216347851</v>
          </cell>
          <cell r="H9" t="str">
            <v>Montenegro</v>
          </cell>
          <cell r="J9">
            <v>86611.650796661212</v>
          </cell>
          <cell r="K9">
            <v>12326.1705</v>
          </cell>
          <cell r="L9">
            <v>28770.80403243802</v>
          </cell>
          <cell r="M9">
            <v>12700.903587925621</v>
          </cell>
          <cell r="O9">
            <v>92455.057879479311</v>
          </cell>
          <cell r="P9">
            <v>17464.377499999999</v>
          </cell>
          <cell r="Q9">
            <v>27140.481300528929</v>
          </cell>
          <cell r="R9">
            <v>14648.697246570249</v>
          </cell>
        </row>
        <row r="10">
          <cell r="B10" t="str">
            <v>Albania</v>
          </cell>
          <cell r="C10">
            <v>1953301.2459029546</v>
          </cell>
          <cell r="D10">
            <v>1609492.2168824403</v>
          </cell>
          <cell r="H10" t="str">
            <v>Albania</v>
          </cell>
          <cell r="J10">
            <v>3243.0111922243987</v>
          </cell>
          <cell r="K10">
            <v>29763.424558372873</v>
          </cell>
          <cell r="L10">
            <v>194521.60278929921</v>
          </cell>
          <cell r="M10">
            <v>170464.52892285091</v>
          </cell>
          <cell r="O10">
            <v>3475.8519502213348</v>
          </cell>
          <cell r="P10">
            <v>30313.86320128242</v>
          </cell>
          <cell r="Q10">
            <v>102295.53258658163</v>
          </cell>
          <cell r="R10">
            <v>79113.47368819089</v>
          </cell>
        </row>
        <row r="11">
          <cell r="B11" t="str">
            <v>Serbia</v>
          </cell>
          <cell r="C11">
            <v>11364051.48</v>
          </cell>
          <cell r="D11">
            <v>9512947.2699999996</v>
          </cell>
          <cell r="H11" t="str">
            <v>Serbia</v>
          </cell>
          <cell r="J11">
            <v>88097.67</v>
          </cell>
          <cell r="K11">
            <v>0</v>
          </cell>
          <cell r="L11">
            <v>439613.73</v>
          </cell>
          <cell r="M11">
            <v>96441.2</v>
          </cell>
          <cell r="O11">
            <v>95364.13</v>
          </cell>
          <cell r="P11">
            <v>0</v>
          </cell>
          <cell r="Q11">
            <v>354033.5</v>
          </cell>
          <cell r="R11">
            <v>96130</v>
          </cell>
        </row>
        <row r="12">
          <cell r="B12" t="str">
            <v>North Macedonia</v>
          </cell>
          <cell r="C12">
            <v>21906212.96835383</v>
          </cell>
          <cell r="D12">
            <v>21807097.83518387</v>
          </cell>
          <cell r="H12" t="str">
            <v>North Macedonia</v>
          </cell>
          <cell r="J12">
            <v>11912.251847268264</v>
          </cell>
          <cell r="K12">
            <v>13513.642764227643</v>
          </cell>
          <cell r="L12">
            <v>89808.845186332299</v>
          </cell>
          <cell r="M12">
            <v>39971.160096196014</v>
          </cell>
          <cell r="O12">
            <v>19405.203876422616</v>
          </cell>
          <cell r="P12">
            <v>16414.04</v>
          </cell>
          <cell r="Q12">
            <v>272752.17201047792</v>
          </cell>
          <cell r="R12">
            <v>54636</v>
          </cell>
        </row>
        <row r="13">
          <cell r="B13" t="str">
            <v>Bosnia</v>
          </cell>
          <cell r="C13">
            <v>17426548</v>
          </cell>
          <cell r="D13">
            <v>14255989</v>
          </cell>
          <cell r="H13" t="str">
            <v>Bosnia</v>
          </cell>
          <cell r="J13">
            <v>154288</v>
          </cell>
          <cell r="K13">
            <v>11791</v>
          </cell>
          <cell r="L13">
            <v>426927</v>
          </cell>
          <cell r="M13">
            <v>43209</v>
          </cell>
          <cell r="O13">
            <v>146667</v>
          </cell>
          <cell r="P13">
            <v>10803</v>
          </cell>
          <cell r="Q13">
            <v>341911</v>
          </cell>
          <cell r="R13">
            <v>47464</v>
          </cell>
        </row>
        <row r="18">
          <cell r="H18" t="str">
            <v>Kosovo</v>
          </cell>
          <cell r="J18">
            <v>14990.9808125</v>
          </cell>
          <cell r="K18">
            <v>0</v>
          </cell>
          <cell r="L18">
            <v>37226.481</v>
          </cell>
          <cell r="M18">
            <v>15134.6805</v>
          </cell>
          <cell r="O18">
            <v>15468</v>
          </cell>
          <cell r="P18">
            <v>0</v>
          </cell>
          <cell r="Q18">
            <v>34703.609649852486</v>
          </cell>
          <cell r="R18">
            <v>13517.775225000001</v>
          </cell>
        </row>
        <row r="19">
          <cell r="H19" t="str">
            <v>Montenegro</v>
          </cell>
          <cell r="J19">
            <v>31419.630860710738</v>
          </cell>
          <cell r="K19">
            <v>3501.7382735537199</v>
          </cell>
          <cell r="L19">
            <v>21129.504917438018</v>
          </cell>
          <cell r="M19">
            <v>7897.3554733471101</v>
          </cell>
          <cell r="O19">
            <v>31964.997760801649</v>
          </cell>
          <cell r="P19">
            <v>5145.3748999999998</v>
          </cell>
          <cell r="Q19">
            <v>19782.627682528931</v>
          </cell>
          <cell r="R19">
            <v>8057.5290888760301</v>
          </cell>
        </row>
        <row r="20">
          <cell r="H20" t="str">
            <v>Albania</v>
          </cell>
          <cell r="J20">
            <v>2220.8583659183741</v>
          </cell>
          <cell r="K20">
            <v>15861.289874505457</v>
          </cell>
          <cell r="L20">
            <v>103662.92100034999</v>
          </cell>
          <cell r="M20">
            <v>90842.614607859156</v>
          </cell>
          <cell r="O20">
            <v>2213.2588403195305</v>
          </cell>
          <cell r="P20">
            <v>28736.929660387887</v>
          </cell>
          <cell r="Q20">
            <v>96974.097461393554</v>
          </cell>
          <cell r="R20">
            <v>74997.974143734682</v>
          </cell>
        </row>
        <row r="21">
          <cell r="H21" t="str">
            <v>Serbia</v>
          </cell>
          <cell r="J21">
            <v>43372.18</v>
          </cell>
          <cell r="K21">
            <v>0</v>
          </cell>
          <cell r="L21">
            <v>207944.12</v>
          </cell>
          <cell r="M21">
            <v>32556.11</v>
          </cell>
          <cell r="O21">
            <v>44165.11</v>
          </cell>
          <cell r="P21">
            <v>0</v>
          </cell>
          <cell r="Q21">
            <v>171440.66</v>
          </cell>
          <cell r="R21">
            <v>30043</v>
          </cell>
        </row>
        <row r="22">
          <cell r="H22" t="str">
            <v>North Macedonia</v>
          </cell>
          <cell r="J22">
            <v>6107.3244984390258</v>
          </cell>
          <cell r="K22">
            <v>6837.1115447154471</v>
          </cell>
          <cell r="L22">
            <v>43682.608192465123</v>
          </cell>
          <cell r="M22">
            <v>18309.193634460058</v>
          </cell>
          <cell r="O22">
            <v>7971.2034650405039</v>
          </cell>
          <cell r="P22">
            <v>8295.4970731708618</v>
          </cell>
          <cell r="Q22">
            <v>39081.178856206505</v>
          </cell>
          <cell r="R22">
            <v>13723.990353316804</v>
          </cell>
        </row>
        <row r="23">
          <cell r="H23" t="str">
            <v>Bosnia</v>
          </cell>
          <cell r="J23">
            <v>33817</v>
          </cell>
          <cell r="K23">
            <v>3014</v>
          </cell>
          <cell r="L23">
            <v>219404</v>
          </cell>
          <cell r="M23">
            <v>24060</v>
          </cell>
          <cell r="O23">
            <v>31458</v>
          </cell>
          <cell r="P23">
            <v>3045</v>
          </cell>
          <cell r="Q23">
            <v>174940</v>
          </cell>
          <cell r="R23">
            <v>21905</v>
          </cell>
        </row>
      </sheetData>
      <sheetData sheetId="6">
        <row r="8">
          <cell r="B8" t="str">
            <v>Kosovo</v>
          </cell>
          <cell r="C8">
            <v>58868252</v>
          </cell>
          <cell r="D8">
            <v>56541655</v>
          </cell>
          <cell r="J8">
            <v>158818.26562610397</v>
          </cell>
          <cell r="K8">
            <v>0</v>
          </cell>
          <cell r="L8">
            <v>61822.288176199327</v>
          </cell>
          <cell r="M8">
            <v>24548.661823800674</v>
          </cell>
          <cell r="O8">
            <v>159130.25416813866</v>
          </cell>
          <cell r="P8">
            <v>0</v>
          </cell>
          <cell r="Q8">
            <v>58782.467139411579</v>
          </cell>
          <cell r="R8">
            <v>21470.899527255086</v>
          </cell>
        </row>
        <row r="9">
          <cell r="B9" t="str">
            <v>Montenegro</v>
          </cell>
          <cell r="C9">
            <v>60181265</v>
          </cell>
          <cell r="D9">
            <v>56635870</v>
          </cell>
          <cell r="J9">
            <v>867179</v>
          </cell>
          <cell r="K9">
            <v>32830</v>
          </cell>
          <cell r="L9">
            <v>36065</v>
          </cell>
          <cell r="M9">
            <v>693078</v>
          </cell>
          <cell r="O9">
            <v>812711</v>
          </cell>
          <cell r="P9">
            <v>40654</v>
          </cell>
          <cell r="Q9">
            <v>34887</v>
          </cell>
          <cell r="R9">
            <v>616301</v>
          </cell>
        </row>
        <row r="10">
          <cell r="B10" t="str">
            <v>Albania</v>
          </cell>
          <cell r="C10">
            <v>182027020</v>
          </cell>
          <cell r="D10">
            <v>161685546</v>
          </cell>
          <cell r="J10">
            <v>36662.559999999998</v>
          </cell>
          <cell r="K10">
            <v>57682</v>
          </cell>
          <cell r="L10">
            <v>220259.91999999998</v>
          </cell>
          <cell r="M10">
            <v>63446.92</v>
          </cell>
          <cell r="O10">
            <v>33103.020000000004</v>
          </cell>
          <cell r="P10">
            <v>55786</v>
          </cell>
          <cell r="Q10">
            <v>118445.89</v>
          </cell>
          <cell r="R10">
            <v>36598.39</v>
          </cell>
        </row>
        <row r="11">
          <cell r="B11" t="str">
            <v>Serbia</v>
          </cell>
          <cell r="C11">
            <v>1338273222</v>
          </cell>
          <cell r="D11">
            <v>1241428387</v>
          </cell>
          <cell r="J11">
            <v>825014</v>
          </cell>
          <cell r="K11">
            <v>0</v>
          </cell>
          <cell r="L11">
            <v>828380</v>
          </cell>
          <cell r="M11">
            <v>140092</v>
          </cell>
          <cell r="O11">
            <v>1022578</v>
          </cell>
          <cell r="P11">
            <v>0</v>
          </cell>
          <cell r="Q11">
            <v>662401</v>
          </cell>
          <cell r="R11">
            <v>127961</v>
          </cell>
        </row>
        <row r="12">
          <cell r="B12" t="str">
            <v>North Macedonia</v>
          </cell>
          <cell r="C12">
            <v>71318441.750909045</v>
          </cell>
          <cell r="D12">
            <v>70554244.587831393</v>
          </cell>
          <cell r="J12">
            <v>108523.50599718036</v>
          </cell>
          <cell r="K12">
            <v>9801</v>
          </cell>
          <cell r="L12">
            <v>114031.56</v>
          </cell>
          <cell r="M12">
            <v>64092.934002819646</v>
          </cell>
          <cell r="O12">
            <v>166160</v>
          </cell>
          <cell r="P12">
            <v>13243</v>
          </cell>
          <cell r="Q12">
            <v>106133</v>
          </cell>
          <cell r="R12">
            <v>52655</v>
          </cell>
        </row>
        <row r="13">
          <cell r="B13" t="str">
            <v>Bosnia</v>
          </cell>
          <cell r="C13">
            <v>84784895</v>
          </cell>
          <cell r="D13">
            <v>77199070</v>
          </cell>
          <cell r="J13">
            <v>566613</v>
          </cell>
          <cell r="K13">
            <v>33110</v>
          </cell>
          <cell r="L13">
            <v>481366</v>
          </cell>
          <cell r="M13">
            <v>66206</v>
          </cell>
          <cell r="O13">
            <v>569965</v>
          </cell>
          <cell r="P13">
            <v>35375</v>
          </cell>
          <cell r="Q13">
            <v>395141</v>
          </cell>
          <cell r="R13">
            <v>55240</v>
          </cell>
        </row>
      </sheetData>
      <sheetData sheetId="7">
        <row r="8">
          <cell r="C8">
            <v>267631.54598599998</v>
          </cell>
          <cell r="D8">
            <v>219497.954803</v>
          </cell>
          <cell r="H8" t="str">
            <v>Kosovo</v>
          </cell>
          <cell r="J8">
            <v>7055.5146280850004</v>
          </cell>
          <cell r="K8">
            <v>0</v>
          </cell>
          <cell r="L8">
            <v>23146.694731258591</v>
          </cell>
          <cell r="M8">
            <v>10887.453740489686</v>
          </cell>
          <cell r="O8">
            <v>7205.0687517188253</v>
          </cell>
          <cell r="P8">
            <v>0</v>
          </cell>
          <cell r="Q8">
            <v>21759.494177009587</v>
          </cell>
          <cell r="R8">
            <v>9661.3583590971593</v>
          </cell>
        </row>
        <row r="9">
          <cell r="C9">
            <v>1151922.4437305371</v>
          </cell>
          <cell r="D9">
            <v>1201298.4006457021</v>
          </cell>
          <cell r="H9" t="str">
            <v>Montenegro</v>
          </cell>
          <cell r="J9">
            <v>11733.558769859501</v>
          </cell>
          <cell r="K9">
            <v>1726.71764049587</v>
          </cell>
          <cell r="L9">
            <v>7882.9915969752101</v>
          </cell>
          <cell r="M9">
            <v>13930.941043760331</v>
          </cell>
          <cell r="O9">
            <v>12541.30946005785</v>
          </cell>
          <cell r="P9">
            <v>2302.9672</v>
          </cell>
          <cell r="Q9">
            <v>7527.7226246033097</v>
          </cell>
          <cell r="R9">
            <v>13897.854442776861</v>
          </cell>
        </row>
        <row r="10">
          <cell r="C10">
            <v>163173.98329618367</v>
          </cell>
          <cell r="D10">
            <v>128375.75956033314</v>
          </cell>
          <cell r="H10" t="str">
            <v>Albania</v>
          </cell>
          <cell r="J10">
            <v>442.73137981265734</v>
          </cell>
          <cell r="K10">
            <v>2262.1489336465315</v>
          </cell>
          <cell r="L10">
            <v>14784.482728390836</v>
          </cell>
          <cell r="M10">
            <v>12956.041115870392</v>
          </cell>
          <cell r="O10">
            <v>545.20627747407548</v>
          </cell>
          <cell r="P10">
            <v>3201.7714598800521</v>
          </cell>
          <cell r="Q10">
            <v>10804.525788553765</v>
          </cell>
          <cell r="R10">
            <v>8356.0204934917401</v>
          </cell>
        </row>
        <row r="11">
          <cell r="C11">
            <v>5193137.0199999996</v>
          </cell>
          <cell r="D11">
            <v>4845930.82</v>
          </cell>
          <cell r="H11" t="str">
            <v>Serbia</v>
          </cell>
          <cell r="J11">
            <v>21558.74</v>
          </cell>
          <cell r="K11">
            <v>0</v>
          </cell>
          <cell r="L11">
            <v>159385.60000000001</v>
          </cell>
          <cell r="M11">
            <v>33470.86</v>
          </cell>
          <cell r="O11">
            <v>25755.26</v>
          </cell>
          <cell r="P11">
            <v>0</v>
          </cell>
          <cell r="Q11">
            <v>128182.56</v>
          </cell>
          <cell r="R11">
            <v>30873.57</v>
          </cell>
        </row>
        <row r="12">
          <cell r="C12">
            <v>1756717.3498290975</v>
          </cell>
          <cell r="D12">
            <v>1889809.1747972262</v>
          </cell>
          <cell r="H12" t="str">
            <v>North Macedonia</v>
          </cell>
          <cell r="J12">
            <v>2151.6477612448807</v>
          </cell>
          <cell r="K12">
            <v>2375.3421138211402</v>
          </cell>
          <cell r="L12">
            <v>24629.712945824602</v>
          </cell>
          <cell r="M12">
            <v>13515.497617203473</v>
          </cell>
          <cell r="O12">
            <v>3302.7203252032687</v>
          </cell>
          <cell r="P12">
            <v>3150.8489430894147</v>
          </cell>
          <cell r="Q12">
            <v>22545.848085113201</v>
          </cell>
          <cell r="R12">
            <v>10099.4531043686</v>
          </cell>
        </row>
        <row r="13">
          <cell r="C13">
            <v>1390856</v>
          </cell>
          <cell r="D13">
            <v>1202055</v>
          </cell>
          <cell r="H13" t="str">
            <v>Bosnia</v>
          </cell>
          <cell r="J13">
            <v>29406</v>
          </cell>
          <cell r="K13">
            <v>1782</v>
          </cell>
          <cell r="L13">
            <v>107455</v>
          </cell>
          <cell r="M13">
            <v>12342</v>
          </cell>
          <cell r="O13">
            <v>30601</v>
          </cell>
          <cell r="P13">
            <v>1882</v>
          </cell>
          <cell r="Q13">
            <v>86291</v>
          </cell>
          <cell r="R13">
            <v>18061</v>
          </cell>
        </row>
      </sheetData>
      <sheetData sheetId="8">
        <row r="8">
          <cell r="B8" t="str">
            <v>Kosovo</v>
          </cell>
          <cell r="C8">
            <v>6176175.6849159393</v>
          </cell>
          <cell r="D8">
            <v>6580878.65580096</v>
          </cell>
          <cell r="J8">
            <v>27485.6858333333</v>
          </cell>
          <cell r="K8">
            <v>0</v>
          </cell>
          <cell r="L8">
            <v>2478.657666666667</v>
          </cell>
          <cell r="M8">
            <v>6123.922426666667</v>
          </cell>
          <cell r="O8">
            <v>36232.511111111104</v>
          </cell>
          <cell r="P8">
            <v>0</v>
          </cell>
          <cell r="Q8">
            <v>3382.4668888888891</v>
          </cell>
          <cell r="R8">
            <v>4314.2108488888889</v>
          </cell>
        </row>
        <row r="9">
          <cell r="B9" t="str">
            <v>Montenegro</v>
          </cell>
          <cell r="C9">
            <v>13611073.421874512</v>
          </cell>
          <cell r="D9">
            <v>14389284.355151329</v>
          </cell>
          <cell r="J9">
            <v>302736.53483810817</v>
          </cell>
          <cell r="K9">
            <v>160.64057894382501</v>
          </cell>
          <cell r="L9">
            <v>714.71340260420232</v>
          </cell>
          <cell r="M9">
            <v>52.080428009349816</v>
          </cell>
          <cell r="O9">
            <v>296973.70955301257</v>
          </cell>
          <cell r="P9">
            <v>209.79980269136399</v>
          </cell>
          <cell r="Q9">
            <v>839.5395026811409</v>
          </cell>
          <cell r="R9">
            <v>69.850152443542484</v>
          </cell>
        </row>
        <row r="10">
          <cell r="B10" t="str">
            <v>Albania</v>
          </cell>
          <cell r="C10">
            <v>24293766.539839741</v>
          </cell>
          <cell r="D10">
            <v>27274332.238612063</v>
          </cell>
          <cell r="J10">
            <v>1941.6575186857933</v>
          </cell>
          <cell r="K10">
            <v>5559.1893717136227</v>
          </cell>
          <cell r="L10">
            <v>25588.090768879843</v>
          </cell>
          <cell r="M10">
            <v>8267.20076703224</v>
          </cell>
          <cell r="O10">
            <v>3001.2162815901975</v>
          </cell>
          <cell r="P10">
            <v>9661.1657983303812</v>
          </cell>
          <cell r="Q10">
            <v>20620.014093375205</v>
          </cell>
          <cell r="R10">
            <v>7766.7132060880585</v>
          </cell>
        </row>
        <row r="11">
          <cell r="B11" t="str">
            <v>Serbia</v>
          </cell>
          <cell r="C11">
            <v>131873118</v>
          </cell>
          <cell r="D11">
            <v>140152198</v>
          </cell>
          <cell r="J11">
            <v>13508.09</v>
          </cell>
          <cell r="K11">
            <v>0</v>
          </cell>
          <cell r="L11">
            <v>5792.14</v>
          </cell>
          <cell r="M11">
            <v>333.79</v>
          </cell>
          <cell r="O11">
            <v>19696.169999999998</v>
          </cell>
          <cell r="P11">
            <v>0</v>
          </cell>
          <cell r="Q11">
            <v>4321.2299999999996</v>
          </cell>
          <cell r="R11">
            <v>232.28</v>
          </cell>
        </row>
        <row r="12">
          <cell r="B12" t="str">
            <v>North Macedonia</v>
          </cell>
          <cell r="C12">
            <v>17009006.589263566</v>
          </cell>
          <cell r="D12">
            <v>18228144.63321526</v>
          </cell>
          <cell r="J12">
            <v>3704.7974904878065</v>
          </cell>
          <cell r="K12">
            <v>434</v>
          </cell>
          <cell r="L12">
            <v>3555.6235138689431</v>
          </cell>
          <cell r="M12">
            <v>3455.0301465217608</v>
          </cell>
          <cell r="O12">
            <v>6622.9950342876455</v>
          </cell>
          <cell r="P12">
            <v>702.212792968749</v>
          </cell>
          <cell r="Q12">
            <v>4026.3080438726006</v>
          </cell>
          <cell r="R12">
            <v>2665.5725956472015</v>
          </cell>
        </row>
        <row r="13">
          <cell r="B13" t="str">
            <v>Bosnia</v>
          </cell>
          <cell r="C13">
            <v>18643873</v>
          </cell>
          <cell r="D13">
            <v>19525205</v>
          </cell>
          <cell r="J13">
            <v>11100</v>
          </cell>
          <cell r="K13">
            <v>300.44</v>
          </cell>
          <cell r="L13">
            <v>1478.41</v>
          </cell>
          <cell r="M13">
            <v>654.12</v>
          </cell>
          <cell r="O13">
            <v>13146</v>
          </cell>
          <cell r="P13">
            <v>395.6</v>
          </cell>
          <cell r="Q13">
            <v>1631.63</v>
          </cell>
          <cell r="R13">
            <v>641.66</v>
          </cell>
        </row>
      </sheetData>
      <sheetData sheetId="9">
        <row r="8">
          <cell r="C8">
            <v>809994.59922900004</v>
          </cell>
          <cell r="D8">
            <v>773958.70055499999</v>
          </cell>
          <cell r="H8" t="str">
            <v>Kosovo</v>
          </cell>
          <cell r="J8">
            <v>212144.09</v>
          </cell>
          <cell r="K8">
            <v>0</v>
          </cell>
          <cell r="L8">
            <v>109321.07</v>
          </cell>
          <cell r="M8">
            <v>59738.02</v>
          </cell>
          <cell r="O8">
            <v>188316</v>
          </cell>
          <cell r="P8">
            <v>0</v>
          </cell>
          <cell r="Q8">
            <v>122579.19666666667</v>
          </cell>
          <cell r="R8">
            <v>44922.36</v>
          </cell>
        </row>
        <row r="9">
          <cell r="C9">
            <v>6657486.1770237191</v>
          </cell>
          <cell r="D9">
            <v>6410202.2147733886</v>
          </cell>
          <cell r="H9" t="str">
            <v>Montenegro</v>
          </cell>
          <cell r="J9">
            <v>25460.486471727269</v>
          </cell>
          <cell r="K9">
            <v>5551.4904999999999</v>
          </cell>
          <cell r="L9">
            <v>50726.830610958699</v>
          </cell>
          <cell r="M9">
            <v>25047.842585405</v>
          </cell>
          <cell r="O9">
            <v>45684.201889719006</v>
          </cell>
          <cell r="P9">
            <v>8669.0876000000007</v>
          </cell>
          <cell r="Q9">
            <v>55608.718493677705</v>
          </cell>
          <cell r="R9">
            <v>50168.969249892602</v>
          </cell>
        </row>
        <row r="10">
          <cell r="C10">
            <v>797492.93880874722</v>
          </cell>
          <cell r="D10">
            <v>910950.58604055236</v>
          </cell>
          <cell r="H10" t="str">
            <v>Albania</v>
          </cell>
          <cell r="J10">
            <v>8334.7195195143158</v>
          </cell>
          <cell r="K10">
            <v>21212.957227385181</v>
          </cell>
          <cell r="L10">
            <v>138639.23594138314</v>
          </cell>
          <cell r="M10">
            <v>121493.30308865794</v>
          </cell>
          <cell r="O10">
            <v>12385.892922317655</v>
          </cell>
          <cell r="P10">
            <v>56383.099817573158</v>
          </cell>
          <cell r="Q10">
            <v>190267.37656047207</v>
          </cell>
          <cell r="R10">
            <v>147149.271416106</v>
          </cell>
        </row>
        <row r="11">
          <cell r="C11">
            <v>10931842.23</v>
          </cell>
          <cell r="D11">
            <v>9964822.2400000002</v>
          </cell>
          <cell r="H11" t="str">
            <v>Serbia</v>
          </cell>
          <cell r="J11">
            <v>53237.15</v>
          </cell>
          <cell r="K11">
            <v>0</v>
          </cell>
          <cell r="L11">
            <v>717523.96</v>
          </cell>
          <cell r="M11">
            <v>171552.29</v>
          </cell>
          <cell r="O11">
            <v>100852.43</v>
          </cell>
          <cell r="P11">
            <v>0</v>
          </cell>
          <cell r="Q11">
            <v>583999.53</v>
          </cell>
          <cell r="R11">
            <v>182873.96</v>
          </cell>
        </row>
        <row r="12">
          <cell r="C12">
            <v>10246772.360437497</v>
          </cell>
          <cell r="D12">
            <v>10243637.658841496</v>
          </cell>
          <cell r="H12" t="str">
            <v>North Macedonia</v>
          </cell>
          <cell r="J12">
            <v>11858.821520032519</v>
          </cell>
          <cell r="K12">
            <v>4372.0177235772362</v>
          </cell>
          <cell r="L12">
            <v>55227.708859250954</v>
          </cell>
          <cell r="M12">
            <v>31897.610439067503</v>
          </cell>
          <cell r="O12">
            <v>18854.246016260164</v>
          </cell>
          <cell r="P12">
            <v>12135.448617886179</v>
          </cell>
          <cell r="Q12">
            <v>63814.750588353098</v>
          </cell>
          <cell r="R12">
            <v>34790.474374755504</v>
          </cell>
        </row>
        <row r="13">
          <cell r="C13">
            <v>4726139</v>
          </cell>
          <cell r="D13">
            <v>4218092</v>
          </cell>
          <cell r="H13" t="str">
            <v>Bosnia</v>
          </cell>
          <cell r="J13">
            <v>26781</v>
          </cell>
          <cell r="K13">
            <v>12364</v>
          </cell>
          <cell r="L13">
            <v>131607</v>
          </cell>
          <cell r="M13">
            <v>28432</v>
          </cell>
          <cell r="O13">
            <v>32565</v>
          </cell>
          <cell r="P13">
            <v>14166</v>
          </cell>
          <cell r="Q13">
            <v>122280</v>
          </cell>
          <cell r="R13">
            <v>26212</v>
          </cell>
        </row>
      </sheetData>
      <sheetData sheetId="10"/>
      <sheetData sheetId="11">
        <row r="8">
          <cell r="H8" t="str">
            <v>Kosovo</v>
          </cell>
          <cell r="I8">
            <v>0</v>
          </cell>
          <cell r="J8">
            <v>7351</v>
          </cell>
          <cell r="K8">
            <v>0</v>
          </cell>
          <cell r="L8">
            <v>0</v>
          </cell>
          <cell r="M8">
            <v>8020</v>
          </cell>
          <cell r="N8">
            <v>0</v>
          </cell>
        </row>
        <row r="9">
          <cell r="H9" t="str">
            <v>Montenegro</v>
          </cell>
          <cell r="I9">
            <v>4804319.9833333334</v>
          </cell>
          <cell r="J9">
            <v>23978.3</v>
          </cell>
          <cell r="K9">
            <v>20964</v>
          </cell>
          <cell r="L9">
            <v>3887973.2333333329</v>
          </cell>
          <cell r="M9">
            <v>20528.333333333328</v>
          </cell>
          <cell r="N9">
            <v>18027</v>
          </cell>
        </row>
        <row r="10">
          <cell r="H10" t="str">
            <v>Albania</v>
          </cell>
          <cell r="I10">
            <v>0</v>
          </cell>
          <cell r="J10">
            <v>559389.49</v>
          </cell>
          <cell r="K10">
            <v>27591.35</v>
          </cell>
          <cell r="L10">
            <v>0</v>
          </cell>
          <cell r="M10">
            <v>562911.89999999991</v>
          </cell>
          <cell r="N10">
            <v>30803.950000000004</v>
          </cell>
        </row>
        <row r="11">
          <cell r="H11" t="str">
            <v>Serbia</v>
          </cell>
          <cell r="I11">
            <v>20979736</v>
          </cell>
          <cell r="J11">
            <v>1705561</v>
          </cell>
          <cell r="K11">
            <v>1810</v>
          </cell>
          <cell r="L11">
            <v>18568021</v>
          </cell>
          <cell r="M11">
            <v>1661624</v>
          </cell>
          <cell r="N11">
            <v>2367</v>
          </cell>
        </row>
        <row r="12">
          <cell r="H12" t="str">
            <v>North Macedonia</v>
          </cell>
          <cell r="I12">
            <v>522302</v>
          </cell>
          <cell r="J12">
            <v>618441</v>
          </cell>
          <cell r="K12">
            <v>327798.90700000001</v>
          </cell>
          <cell r="L12">
            <v>370207.62899999996</v>
          </cell>
          <cell r="M12">
            <v>506915.04599999997</v>
          </cell>
          <cell r="N12">
            <v>322159.76900000003</v>
          </cell>
        </row>
        <row r="13">
          <cell r="H13" t="str">
            <v>Bosnia</v>
          </cell>
          <cell r="I13">
            <v>41150580</v>
          </cell>
          <cell r="J13">
            <v>3674454</v>
          </cell>
          <cell r="K13">
            <v>71429</v>
          </cell>
          <cell r="L13">
            <v>4352049</v>
          </cell>
          <cell r="M13">
            <v>3660190</v>
          </cell>
          <cell r="N13">
            <v>67815</v>
          </cell>
        </row>
        <row r="18">
          <cell r="H18" t="str">
            <v>Kosovo</v>
          </cell>
          <cell r="I18">
            <v>0</v>
          </cell>
          <cell r="J18">
            <v>2193.7447936928002</v>
          </cell>
          <cell r="K18">
            <v>0</v>
          </cell>
          <cell r="L18">
            <v>0</v>
          </cell>
          <cell r="M18">
            <v>2396.9747508191003</v>
          </cell>
          <cell r="N18">
            <v>0</v>
          </cell>
        </row>
        <row r="19">
          <cell r="H19" t="str">
            <v>Montenegro</v>
          </cell>
          <cell r="I19">
            <v>768546.2717098596</v>
          </cell>
          <cell r="J19">
            <v>935.0327535957997</v>
          </cell>
          <cell r="K19">
            <v>377.35199999999998</v>
          </cell>
          <cell r="L19">
            <v>158105.03825808759</v>
          </cell>
          <cell r="M19">
            <v>793.47631493266601</v>
          </cell>
          <cell r="N19">
            <v>324.48599999999999</v>
          </cell>
        </row>
        <row r="20">
          <cell r="H20" t="str">
            <v>Albania</v>
          </cell>
          <cell r="I20">
            <v>0</v>
          </cell>
          <cell r="J20">
            <v>16781.950000000004</v>
          </cell>
          <cell r="K20">
            <v>3352.1600000000003</v>
          </cell>
          <cell r="L20">
            <v>0</v>
          </cell>
          <cell r="M20">
            <v>16886.609999999997</v>
          </cell>
          <cell r="N20">
            <v>3830.1299999999997</v>
          </cell>
        </row>
        <row r="21">
          <cell r="H21" t="str">
            <v>Serbia</v>
          </cell>
          <cell r="I21">
            <v>586754</v>
          </cell>
          <cell r="J21">
            <v>59839</v>
          </cell>
          <cell r="K21">
            <v>24</v>
          </cell>
          <cell r="L21">
            <v>521293</v>
          </cell>
          <cell r="M21">
            <v>22547</v>
          </cell>
          <cell r="N21">
            <v>169</v>
          </cell>
        </row>
        <row r="22">
          <cell r="H22" t="str">
            <v>North Macedonia</v>
          </cell>
          <cell r="I22">
            <v>17641.307875894308</v>
          </cell>
          <cell r="J22">
            <v>36571.014141746593</v>
          </cell>
          <cell r="K22">
            <v>20783.258288902027</v>
          </cell>
          <cell r="L22">
            <v>14822.633845018205</v>
          </cell>
          <cell r="M22">
            <v>38315.299157002606</v>
          </cell>
          <cell r="N22">
            <v>35888.175835888585</v>
          </cell>
        </row>
        <row r="23">
          <cell r="H23" t="str">
            <v>Bosnia</v>
          </cell>
          <cell r="I23">
            <v>36721</v>
          </cell>
          <cell r="J23">
            <v>6887</v>
          </cell>
          <cell r="K23">
            <v>0</v>
          </cell>
          <cell r="L23">
            <v>29324</v>
          </cell>
          <cell r="M23">
            <v>7029</v>
          </cell>
          <cell r="N23">
            <v>0</v>
          </cell>
        </row>
        <row r="28">
          <cell r="I28">
            <v>254728.44</v>
          </cell>
          <cell r="J28">
            <v>340975.18</v>
          </cell>
          <cell r="K28">
            <v>244085.62</v>
          </cell>
          <cell r="L28">
            <v>282327.83</v>
          </cell>
          <cell r="M28">
            <v>391986.05999999994</v>
          </cell>
          <cell r="N28">
            <v>191351.8</v>
          </cell>
        </row>
        <row r="29">
          <cell r="I29">
            <v>195378.9</v>
          </cell>
          <cell r="J29">
            <v>223752.99999999997</v>
          </cell>
          <cell r="K29">
            <v>252029.33333333331</v>
          </cell>
          <cell r="L29">
            <v>186990.7</v>
          </cell>
          <cell r="M29">
            <v>193178.31666666659</v>
          </cell>
          <cell r="N29">
            <v>126940.63333333333</v>
          </cell>
        </row>
        <row r="30">
          <cell r="I30">
            <v>220937.11333333334</v>
          </cell>
          <cell r="J30">
            <v>263010.76666666666</v>
          </cell>
          <cell r="K30">
            <v>199531.14333333352</v>
          </cell>
          <cell r="L30">
            <v>218152.20333333334</v>
          </cell>
          <cell r="M30">
            <v>273140.88</v>
          </cell>
          <cell r="N30">
            <v>205932.12000000005</v>
          </cell>
        </row>
        <row r="31">
          <cell r="I31">
            <v>498009</v>
          </cell>
          <cell r="J31">
            <v>1690902</v>
          </cell>
          <cell r="K31">
            <v>681021</v>
          </cell>
          <cell r="L31">
            <v>582366</v>
          </cell>
          <cell r="M31">
            <v>1655382</v>
          </cell>
          <cell r="N31">
            <v>706450</v>
          </cell>
        </row>
        <row r="32">
          <cell r="I32">
            <v>0</v>
          </cell>
          <cell r="J32">
            <v>0</v>
          </cell>
          <cell r="K32">
            <v>0</v>
          </cell>
          <cell r="L32">
            <v>0</v>
          </cell>
          <cell r="M32">
            <v>0</v>
          </cell>
          <cell r="N32">
            <v>0</v>
          </cell>
        </row>
        <row r="33">
          <cell r="I33">
            <v>275682</v>
          </cell>
          <cell r="J33">
            <v>985779</v>
          </cell>
          <cell r="K33">
            <v>222643</v>
          </cell>
          <cell r="L33">
            <v>373921</v>
          </cell>
          <cell r="M33">
            <v>1011809</v>
          </cell>
          <cell r="N33">
            <v>204175</v>
          </cell>
        </row>
        <row r="38">
          <cell r="I38">
            <v>43336.241000080772</v>
          </cell>
          <cell r="J38">
            <v>80757.115198499465</v>
          </cell>
          <cell r="K38">
            <v>100206.44232983937</v>
          </cell>
          <cell r="L38">
            <v>39637.886813667814</v>
          </cell>
          <cell r="M38">
            <v>87270.148048093251</v>
          </cell>
          <cell r="N38">
            <v>69435.812945350466</v>
          </cell>
        </row>
        <row r="39">
          <cell r="I39">
            <v>10871.838992432229</v>
          </cell>
          <cell r="J39">
            <v>57868.4097943815</v>
          </cell>
          <cell r="K39">
            <v>36181.936162252576</v>
          </cell>
          <cell r="L39">
            <v>9150.6693778560602</v>
          </cell>
          <cell r="M39">
            <v>41296.068731790103</v>
          </cell>
          <cell r="N39">
            <v>32073.511373450296</v>
          </cell>
        </row>
        <row r="40">
          <cell r="I40">
            <v>11713.608581433333</v>
          </cell>
          <cell r="J40">
            <v>37972.09702204651</v>
          </cell>
          <cell r="K40">
            <v>26925.252889766438</v>
          </cell>
          <cell r="L40">
            <v>11377.456998526668</v>
          </cell>
          <cell r="M40">
            <v>31822.359496728044</v>
          </cell>
          <cell r="N40">
            <v>27577.634908947162</v>
          </cell>
        </row>
        <row r="41">
          <cell r="I41">
            <v>22525</v>
          </cell>
          <cell r="J41">
            <v>379274</v>
          </cell>
          <cell r="K41">
            <v>311000</v>
          </cell>
          <cell r="L41">
            <v>24069</v>
          </cell>
          <cell r="M41">
            <v>335230</v>
          </cell>
          <cell r="N41">
            <v>148338</v>
          </cell>
        </row>
        <row r="42">
          <cell r="I42">
            <v>0</v>
          </cell>
          <cell r="J42">
            <v>0</v>
          </cell>
          <cell r="K42">
            <v>0</v>
          </cell>
          <cell r="L42">
            <v>0</v>
          </cell>
          <cell r="M42">
            <v>0</v>
          </cell>
          <cell r="N42">
            <v>0</v>
          </cell>
        </row>
        <row r="43">
          <cell r="I43">
            <v>10684</v>
          </cell>
          <cell r="J43">
            <v>146488</v>
          </cell>
          <cell r="K43">
            <v>38103</v>
          </cell>
          <cell r="L43">
            <v>15500</v>
          </cell>
          <cell r="M43">
            <v>158197</v>
          </cell>
          <cell r="N43">
            <v>31875</v>
          </cell>
        </row>
      </sheetData>
      <sheetData sheetId="12">
        <row r="8">
          <cell r="H8" t="str">
            <v>Kosovo</v>
          </cell>
          <cell r="I8">
            <v>0</v>
          </cell>
          <cell r="J8">
            <v>6059</v>
          </cell>
          <cell r="K8">
            <v>0</v>
          </cell>
          <cell r="L8">
            <v>0</v>
          </cell>
          <cell r="M8">
            <v>5040</v>
          </cell>
          <cell r="N8">
            <v>0</v>
          </cell>
        </row>
        <row r="9">
          <cell r="H9" t="str">
            <v>Montenegro</v>
          </cell>
          <cell r="I9">
            <v>513098</v>
          </cell>
          <cell r="J9">
            <v>8619</v>
          </cell>
          <cell r="K9">
            <v>12078</v>
          </cell>
          <cell r="L9">
            <v>456295</v>
          </cell>
          <cell r="M9">
            <v>6725</v>
          </cell>
          <cell r="N9">
            <v>10625</v>
          </cell>
        </row>
        <row r="10">
          <cell r="H10" t="str">
            <v>Albania</v>
          </cell>
          <cell r="I10">
            <v>0</v>
          </cell>
          <cell r="J10">
            <v>145010</v>
          </cell>
          <cell r="K10">
            <v>4404</v>
          </cell>
          <cell r="L10">
            <v>0</v>
          </cell>
          <cell r="M10">
            <v>113880</v>
          </cell>
          <cell r="N10">
            <v>4551</v>
          </cell>
        </row>
        <row r="11">
          <cell r="H11" t="str">
            <v>Serbia</v>
          </cell>
          <cell r="I11">
            <v>1164590</v>
          </cell>
          <cell r="J11">
            <v>166429</v>
          </cell>
          <cell r="K11">
            <v>1566</v>
          </cell>
          <cell r="L11">
            <v>1082577</v>
          </cell>
          <cell r="M11">
            <v>146431</v>
          </cell>
          <cell r="N11">
            <v>2442</v>
          </cell>
        </row>
        <row r="12">
          <cell r="H12" t="str">
            <v>North Macedonia</v>
          </cell>
          <cell r="I12">
            <v>143452</v>
          </cell>
          <cell r="J12">
            <v>168593</v>
          </cell>
          <cell r="K12">
            <v>93714</v>
          </cell>
          <cell r="L12">
            <v>154839</v>
          </cell>
          <cell r="M12">
            <v>158164</v>
          </cell>
          <cell r="N12">
            <v>97456</v>
          </cell>
        </row>
        <row r="13">
          <cell r="H13" t="str">
            <v>Bosnia</v>
          </cell>
          <cell r="I13">
            <v>591426</v>
          </cell>
          <cell r="J13">
            <v>349083</v>
          </cell>
          <cell r="K13">
            <v>62074</v>
          </cell>
          <cell r="L13">
            <v>740927</v>
          </cell>
          <cell r="M13">
            <v>338511</v>
          </cell>
          <cell r="N13">
            <v>64533</v>
          </cell>
        </row>
        <row r="18">
          <cell r="H18" t="str">
            <v>Kosovo</v>
          </cell>
          <cell r="I18">
            <v>0</v>
          </cell>
          <cell r="J18">
            <v>60.610373304899994</v>
          </cell>
          <cell r="K18">
            <v>0</v>
          </cell>
          <cell r="L18">
            <v>0</v>
          </cell>
          <cell r="M18">
            <v>50.410870925799998</v>
          </cell>
          <cell r="N18">
            <v>0</v>
          </cell>
        </row>
        <row r="19">
          <cell r="H19" t="str">
            <v>Montenegro</v>
          </cell>
          <cell r="I19">
            <v>2414.8577827990002</v>
          </cell>
          <cell r="J19">
            <v>88.342599760000013</v>
          </cell>
          <cell r="K19">
            <v>24.155999999999999</v>
          </cell>
          <cell r="L19">
            <v>2416.6847063640002</v>
          </cell>
          <cell r="M19">
            <v>67.17118143499998</v>
          </cell>
          <cell r="N19">
            <v>21.25</v>
          </cell>
        </row>
        <row r="20">
          <cell r="H20" t="str">
            <v>Albania</v>
          </cell>
          <cell r="I20">
            <v>0</v>
          </cell>
          <cell r="J20">
            <v>730.93</v>
          </cell>
          <cell r="K20">
            <v>19.729999999999997</v>
          </cell>
          <cell r="L20">
            <v>0</v>
          </cell>
          <cell r="M20">
            <v>567.1099999999999</v>
          </cell>
          <cell r="N20">
            <v>20.16</v>
          </cell>
        </row>
        <row r="21">
          <cell r="H21" t="str">
            <v>Serbia</v>
          </cell>
          <cell r="I21">
            <v>4138</v>
          </cell>
          <cell r="J21">
            <v>1440</v>
          </cell>
          <cell r="K21">
            <v>5</v>
          </cell>
          <cell r="L21">
            <v>4276</v>
          </cell>
          <cell r="M21">
            <v>819</v>
          </cell>
          <cell r="N21">
            <v>17</v>
          </cell>
        </row>
        <row r="22">
          <cell r="H22" t="str">
            <v>North Macedonia</v>
          </cell>
          <cell r="I22">
            <v>3132.2042632021003</v>
          </cell>
          <cell r="J22">
            <v>2787.015485394099</v>
          </cell>
          <cell r="K22">
            <v>1784.9007231669948</v>
          </cell>
          <cell r="L22">
            <v>2343.6129244203175</v>
          </cell>
          <cell r="M22">
            <v>2450.5814153196866</v>
          </cell>
          <cell r="N22">
            <v>3370.06236698159</v>
          </cell>
        </row>
        <row r="23">
          <cell r="H23" t="str">
            <v>Bosnia</v>
          </cell>
          <cell r="I23">
            <v>5920</v>
          </cell>
          <cell r="J23">
            <v>38</v>
          </cell>
          <cell r="K23">
            <v>0</v>
          </cell>
          <cell r="L23">
            <v>4161</v>
          </cell>
          <cell r="M23">
            <v>40</v>
          </cell>
          <cell r="N23">
            <v>0</v>
          </cell>
        </row>
        <row r="28">
          <cell r="I28">
            <v>129392</v>
          </cell>
          <cell r="J28">
            <v>223365</v>
          </cell>
          <cell r="K28">
            <v>206355</v>
          </cell>
          <cell r="L28">
            <v>138265</v>
          </cell>
          <cell r="M28">
            <v>191168</v>
          </cell>
          <cell r="N28">
            <v>177389</v>
          </cell>
        </row>
        <row r="29">
          <cell r="I29">
            <v>92128</v>
          </cell>
          <cell r="J29">
            <v>69803</v>
          </cell>
          <cell r="K29">
            <v>64371</v>
          </cell>
          <cell r="L29">
            <v>99565</v>
          </cell>
          <cell r="M29">
            <v>61946</v>
          </cell>
          <cell r="N29">
            <v>52240</v>
          </cell>
        </row>
        <row r="30">
          <cell r="I30">
            <v>152037</v>
          </cell>
          <cell r="J30">
            <v>226238</v>
          </cell>
          <cell r="K30">
            <v>181291</v>
          </cell>
          <cell r="L30">
            <v>139222</v>
          </cell>
          <cell r="M30">
            <v>193888</v>
          </cell>
          <cell r="N30">
            <v>170224</v>
          </cell>
        </row>
        <row r="31">
          <cell r="I31">
            <v>266113</v>
          </cell>
          <cell r="J31">
            <v>659621</v>
          </cell>
          <cell r="K31">
            <v>272865</v>
          </cell>
          <cell r="L31">
            <v>336387</v>
          </cell>
          <cell r="M31">
            <v>633950</v>
          </cell>
          <cell r="N31">
            <v>328481</v>
          </cell>
        </row>
        <row r="32">
          <cell r="I32">
            <v>0</v>
          </cell>
          <cell r="J32">
            <v>0</v>
          </cell>
          <cell r="K32">
            <v>0</v>
          </cell>
          <cell r="L32">
            <v>0</v>
          </cell>
          <cell r="M32">
            <v>0</v>
          </cell>
          <cell r="N32">
            <v>0</v>
          </cell>
        </row>
        <row r="33">
          <cell r="I33">
            <v>154213</v>
          </cell>
          <cell r="J33">
            <v>391195</v>
          </cell>
          <cell r="K33">
            <v>99045</v>
          </cell>
          <cell r="L33">
            <v>251585</v>
          </cell>
          <cell r="M33">
            <v>397140</v>
          </cell>
          <cell r="N33">
            <v>118495</v>
          </cell>
        </row>
        <row r="38">
          <cell r="I38">
            <v>4873.4859598941475</v>
          </cell>
          <cell r="J38">
            <v>4194.7081586909026</v>
          </cell>
          <cell r="K38">
            <v>5413.4368484356055</v>
          </cell>
          <cell r="L38">
            <v>4854.6570140689819</v>
          </cell>
          <cell r="M38">
            <v>4196.8977582788448</v>
          </cell>
          <cell r="N38">
            <v>5436.3966898954241</v>
          </cell>
        </row>
        <row r="39">
          <cell r="I39">
            <v>1691.9097330650002</v>
          </cell>
          <cell r="J39">
            <v>1735.7719191547901</v>
          </cell>
          <cell r="K39">
            <v>910.54777532819924</v>
          </cell>
          <cell r="L39">
            <v>1468.3094979857001</v>
          </cell>
          <cell r="M39">
            <v>1323.1945727581992</v>
          </cell>
          <cell r="N39">
            <v>531.1009390424997</v>
          </cell>
        </row>
        <row r="40">
          <cell r="I40">
            <v>1833.30391061</v>
          </cell>
          <cell r="J40">
            <v>6058.0402728315012</v>
          </cell>
          <cell r="K40">
            <v>1973.3164773526989</v>
          </cell>
          <cell r="L40">
            <v>1578.2126384799999</v>
          </cell>
          <cell r="M40">
            <v>4287.6513116362003</v>
          </cell>
          <cell r="N40">
            <v>1907.2948734060997</v>
          </cell>
        </row>
        <row r="41">
          <cell r="I41">
            <v>4288</v>
          </cell>
          <cell r="J41">
            <v>13158</v>
          </cell>
          <cell r="K41">
            <v>7483</v>
          </cell>
          <cell r="L41">
            <v>4601</v>
          </cell>
          <cell r="M41">
            <v>12043</v>
          </cell>
          <cell r="N41">
            <v>10034</v>
          </cell>
        </row>
        <row r="42">
          <cell r="I42">
            <v>0</v>
          </cell>
          <cell r="J42">
            <v>0</v>
          </cell>
          <cell r="K42">
            <v>0</v>
          </cell>
          <cell r="L42">
            <v>0</v>
          </cell>
          <cell r="M42">
            <v>0</v>
          </cell>
          <cell r="N42">
            <v>0</v>
          </cell>
        </row>
        <row r="43">
          <cell r="I43">
            <v>3028</v>
          </cell>
          <cell r="J43">
            <v>9046</v>
          </cell>
          <cell r="K43">
            <v>2323</v>
          </cell>
          <cell r="L43">
            <v>4889</v>
          </cell>
          <cell r="M43">
            <v>9188</v>
          </cell>
          <cell r="N43">
            <v>4243</v>
          </cell>
        </row>
      </sheetData>
      <sheetData sheetId="13">
        <row r="8">
          <cell r="H8" t="str">
            <v>Kosovo</v>
          </cell>
          <cell r="I8">
            <v>0</v>
          </cell>
          <cell r="J8">
            <v>85.993912696838379</v>
          </cell>
          <cell r="K8">
            <v>0</v>
          </cell>
          <cell r="L8">
            <v>0</v>
          </cell>
          <cell r="M8">
            <v>70.123046875</v>
          </cell>
          <cell r="N8">
            <v>0</v>
          </cell>
        </row>
        <row r="9">
          <cell r="H9" t="str">
            <v>Montenegro</v>
          </cell>
          <cell r="I9">
            <v>141124.87711598523</v>
          </cell>
          <cell r="J9">
            <v>377.37960444802832</v>
          </cell>
          <cell r="K9">
            <v>930.25368987303227</v>
          </cell>
          <cell r="L9">
            <v>130879.93802788935</v>
          </cell>
          <cell r="M9">
            <v>269.32499964250627</v>
          </cell>
          <cell r="N9">
            <v>566.21911366283894</v>
          </cell>
        </row>
        <row r="10">
          <cell r="H10" t="str">
            <v>Albania</v>
          </cell>
          <cell r="I10">
            <v>0</v>
          </cell>
          <cell r="J10">
            <v>24504.67066</v>
          </cell>
          <cell r="K10">
            <v>1002.23877</v>
          </cell>
          <cell r="L10">
            <v>0</v>
          </cell>
          <cell r="M10">
            <v>27298.14486</v>
          </cell>
          <cell r="N10">
            <v>1253.2300500000001</v>
          </cell>
        </row>
        <row r="11">
          <cell r="H11" t="str">
            <v>Serbia</v>
          </cell>
          <cell r="I11">
            <v>300107.59000000003</v>
          </cell>
          <cell r="J11">
            <v>17132.240000000002</v>
          </cell>
          <cell r="K11">
            <v>22.88</v>
          </cell>
          <cell r="L11">
            <v>295384.59999999998</v>
          </cell>
          <cell r="M11">
            <v>18214.14</v>
          </cell>
          <cell r="N11">
            <v>46.98</v>
          </cell>
        </row>
        <row r="12">
          <cell r="H12" t="str">
            <v>North Macedonia</v>
          </cell>
          <cell r="I12">
            <v>5645.325270886422</v>
          </cell>
          <cell r="J12">
            <v>8472.2321515598305</v>
          </cell>
          <cell r="K12">
            <v>11661.643930644033</v>
          </cell>
          <cell r="L12">
            <v>8126.0516422166793</v>
          </cell>
          <cell r="M12">
            <v>8899.7349321918482</v>
          </cell>
          <cell r="N12">
            <v>10481.917673113829</v>
          </cell>
        </row>
        <row r="13">
          <cell r="H13" t="str">
            <v>Bosnia</v>
          </cell>
          <cell r="I13">
            <v>46147</v>
          </cell>
          <cell r="J13">
            <v>19850</v>
          </cell>
          <cell r="K13">
            <v>3600</v>
          </cell>
          <cell r="L13">
            <v>65116</v>
          </cell>
          <cell r="M13">
            <v>22161</v>
          </cell>
          <cell r="N13">
            <v>3630</v>
          </cell>
        </row>
        <row r="18">
          <cell r="H18" t="str">
            <v>Kosovo</v>
          </cell>
          <cell r="I18">
            <v>0</v>
          </cell>
          <cell r="J18">
            <v>883.69125171480005</v>
          </cell>
          <cell r="K18">
            <v>0</v>
          </cell>
          <cell r="L18">
            <v>0</v>
          </cell>
          <cell r="M18">
            <v>720.54488209329998</v>
          </cell>
          <cell r="N18">
            <v>0</v>
          </cell>
        </row>
        <row r="19">
          <cell r="H19" t="str">
            <v>Montenegro</v>
          </cell>
          <cell r="I19">
            <v>56384.213765917419</v>
          </cell>
          <cell r="J19">
            <v>1806.7282014363552</v>
          </cell>
          <cell r="K19">
            <v>952.57977842998503</v>
          </cell>
          <cell r="L19">
            <v>60838.295421616276</v>
          </cell>
          <cell r="M19">
            <v>1287.7800022235654</v>
          </cell>
          <cell r="N19">
            <v>579.80837239074708</v>
          </cell>
        </row>
        <row r="20">
          <cell r="H20" t="str">
            <v>Albania</v>
          </cell>
          <cell r="I20">
            <v>0</v>
          </cell>
          <cell r="J20">
            <v>24476.090000000004</v>
          </cell>
          <cell r="K20">
            <v>1227.8999999999999</v>
          </cell>
          <cell r="L20">
            <v>0</v>
          </cell>
          <cell r="M20">
            <v>27268.369999999995</v>
          </cell>
          <cell r="N20">
            <v>1486.58</v>
          </cell>
        </row>
        <row r="21">
          <cell r="H21" t="str">
            <v>Serbia</v>
          </cell>
          <cell r="I21">
            <v>82370</v>
          </cell>
          <cell r="J21">
            <v>46288</v>
          </cell>
          <cell r="K21">
            <v>15</v>
          </cell>
          <cell r="L21">
            <v>99932</v>
          </cell>
          <cell r="M21">
            <v>15112</v>
          </cell>
          <cell r="N21">
            <v>47</v>
          </cell>
        </row>
        <row r="22">
          <cell r="H22" t="str">
            <v>North Macedonia</v>
          </cell>
          <cell r="I22">
            <v>23317.814164163494</v>
          </cell>
          <cell r="J22">
            <v>61532.419773522968</v>
          </cell>
          <cell r="K22">
            <v>56266.772429075529</v>
          </cell>
          <cell r="L22">
            <v>33092.496366078994</v>
          </cell>
          <cell r="M22">
            <v>49503.967565142419</v>
          </cell>
          <cell r="N22">
            <v>105198.50588130491</v>
          </cell>
        </row>
        <row r="23">
          <cell r="H23" t="str">
            <v>Bosnia</v>
          </cell>
          <cell r="I23">
            <v>93586</v>
          </cell>
          <cell r="J23">
            <v>8075</v>
          </cell>
          <cell r="K23">
            <v>0</v>
          </cell>
          <cell r="L23">
            <v>102605</v>
          </cell>
          <cell r="M23">
            <v>9181</v>
          </cell>
          <cell r="N23">
            <v>0</v>
          </cell>
        </row>
        <row r="28">
          <cell r="I28">
            <v>6607.4593534469632</v>
          </cell>
          <cell r="J28">
            <v>9432.4466876983679</v>
          </cell>
          <cell r="K28">
            <v>8757.5045309066791</v>
          </cell>
          <cell r="L28">
            <v>8296.7154741287304</v>
          </cell>
          <cell r="M28">
            <v>12380.291648864766</v>
          </cell>
          <cell r="N28">
            <v>6955.9873762130755</v>
          </cell>
        </row>
        <row r="29">
          <cell r="I29">
            <v>7039.6497314209137</v>
          </cell>
          <cell r="J29">
            <v>5992.0191427732916</v>
          </cell>
          <cell r="K29">
            <v>20066.145672026199</v>
          </cell>
          <cell r="L29">
            <v>5575.4622248843689</v>
          </cell>
          <cell r="M29">
            <v>4794.8210793201979</v>
          </cell>
          <cell r="N29">
            <v>18509.98026043515</v>
          </cell>
        </row>
        <row r="30">
          <cell r="I30">
            <v>10425.166045075268</v>
          </cell>
          <cell r="J30">
            <v>4520.4411329730046</v>
          </cell>
          <cell r="K30">
            <v>12307.410724773166</v>
          </cell>
          <cell r="L30">
            <v>10081.91303236129</v>
          </cell>
          <cell r="M30">
            <v>4977.6586999963019</v>
          </cell>
          <cell r="N30">
            <v>10838.995105180635</v>
          </cell>
        </row>
        <row r="31">
          <cell r="I31">
            <v>8210.9500000000007</v>
          </cell>
          <cell r="J31">
            <v>36060.29</v>
          </cell>
          <cell r="K31">
            <v>32468.14</v>
          </cell>
          <cell r="L31">
            <v>12787.03</v>
          </cell>
          <cell r="M31">
            <v>34501.949999999997</v>
          </cell>
          <cell r="N31">
            <v>30913.98</v>
          </cell>
        </row>
        <row r="32">
          <cell r="I32">
            <v>0</v>
          </cell>
          <cell r="J32">
            <v>0</v>
          </cell>
          <cell r="K32">
            <v>0</v>
          </cell>
          <cell r="L32">
            <v>0</v>
          </cell>
          <cell r="M32">
            <v>0</v>
          </cell>
          <cell r="N32">
            <v>0</v>
          </cell>
        </row>
        <row r="33">
          <cell r="I33">
            <v>2054</v>
          </cell>
          <cell r="J33">
            <v>7320</v>
          </cell>
          <cell r="K33">
            <v>2827</v>
          </cell>
          <cell r="L33">
            <v>4828</v>
          </cell>
          <cell r="M33">
            <v>7802</v>
          </cell>
          <cell r="N33">
            <v>2016</v>
          </cell>
        </row>
        <row r="38">
          <cell r="I38">
            <v>36715.485253830921</v>
          </cell>
          <cell r="J38">
            <v>91039.843889926444</v>
          </cell>
          <cell r="K38">
            <v>153205.63645470818</v>
          </cell>
          <cell r="L38">
            <v>42361.728111170742</v>
          </cell>
          <cell r="M38">
            <v>79723.33584676098</v>
          </cell>
          <cell r="N38">
            <v>132323.76773653083</v>
          </cell>
        </row>
        <row r="39">
          <cell r="I39">
            <v>20937.653905086168</v>
          </cell>
          <cell r="J39">
            <v>41816.48646255811</v>
          </cell>
          <cell r="K39">
            <v>58582.351520795986</v>
          </cell>
          <cell r="L39">
            <v>28426.496322819599</v>
          </cell>
          <cell r="M39">
            <v>61844.728362884009</v>
          </cell>
          <cell r="N39">
            <v>57648.457029024699</v>
          </cell>
        </row>
        <row r="40">
          <cell r="I40">
            <v>47483.982416423925</v>
          </cell>
          <cell r="J40">
            <v>47997.828868978642</v>
          </cell>
          <cell r="K40">
            <v>80613.641536365452</v>
          </cell>
          <cell r="L40">
            <v>35974.75955516575</v>
          </cell>
          <cell r="M40">
            <v>41674.849152621216</v>
          </cell>
          <cell r="N40">
            <v>70095.995987345974</v>
          </cell>
        </row>
        <row r="41">
          <cell r="I41">
            <v>32203</v>
          </cell>
          <cell r="J41">
            <v>307053</v>
          </cell>
          <cell r="K41">
            <v>225655</v>
          </cell>
          <cell r="L41">
            <v>51804</v>
          </cell>
          <cell r="M41">
            <v>348220</v>
          </cell>
          <cell r="N41">
            <v>222417</v>
          </cell>
        </row>
        <row r="42">
          <cell r="I42">
            <v>0</v>
          </cell>
          <cell r="J42">
            <v>0</v>
          </cell>
          <cell r="K42">
            <v>0</v>
          </cell>
          <cell r="L42">
            <v>0</v>
          </cell>
          <cell r="M42">
            <v>0</v>
          </cell>
          <cell r="N42">
            <v>0</v>
          </cell>
        </row>
        <row r="43">
          <cell r="I43">
            <v>10411</v>
          </cell>
          <cell r="J43">
            <v>78755</v>
          </cell>
          <cell r="K43">
            <v>110696</v>
          </cell>
          <cell r="L43">
            <v>14786</v>
          </cell>
          <cell r="M43">
            <v>98835</v>
          </cell>
          <cell r="N43">
            <v>83569</v>
          </cell>
        </row>
      </sheetData>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tables"/>
      <sheetName val="List of NRAs"/>
      <sheetName val="Checks"/>
      <sheetName val="Subscribers"/>
      <sheetName val="Retail volumes - voice"/>
      <sheetName val="Retail revenues - voice"/>
      <sheetName val="Retail volumes - SMS"/>
      <sheetName val="Retail revenues - SMS"/>
      <sheetName val="Retail volumes - data"/>
      <sheetName val="Retail revenues - data"/>
      <sheetName val="Retail revenues - packages"/>
      <sheetName val="Wholesale voice"/>
      <sheetName val="Wholesale SMS"/>
      <sheetName val="Wholesale data"/>
      <sheetName val="Wholesale prices"/>
      <sheetName val="Wholesale shares"/>
    </sheetNames>
    <sheetDataSet>
      <sheetData sheetId="0" refreshError="1"/>
      <sheetData sheetId="1" refreshError="1">
        <row r="3">
          <cell r="A3" t="str">
            <v>Kosovo</v>
          </cell>
        </row>
        <row r="4">
          <cell r="A4" t="str">
            <v>Montenegro</v>
          </cell>
        </row>
        <row r="5">
          <cell r="A5" t="str">
            <v>Albania</v>
          </cell>
        </row>
        <row r="6">
          <cell r="A6" t="str">
            <v>Serbia</v>
          </cell>
        </row>
        <row r="7">
          <cell r="A7" t="str">
            <v>North Macedonia</v>
          </cell>
        </row>
        <row r="8">
          <cell r="A8" t="str">
            <v>Bosnia</v>
          </cell>
        </row>
      </sheetData>
      <sheetData sheetId="2" refreshError="1"/>
      <sheetData sheetId="3" refreshError="1">
        <row r="8">
          <cell r="G8">
            <v>1674451</v>
          </cell>
          <cell r="H8">
            <v>1630959</v>
          </cell>
          <cell r="I8">
            <v>287766</v>
          </cell>
          <cell r="J8">
            <v>287766</v>
          </cell>
          <cell r="K8">
            <v>17546</v>
          </cell>
          <cell r="L8">
            <v>1776962</v>
          </cell>
          <cell r="M8">
            <v>1731516</v>
          </cell>
          <cell r="N8">
            <v>453963</v>
          </cell>
          <cell r="O8">
            <v>453963</v>
          </cell>
          <cell r="P8">
            <v>42924</v>
          </cell>
        </row>
        <row r="9">
          <cell r="G9">
            <v>939365</v>
          </cell>
          <cell r="H9">
            <v>673334</v>
          </cell>
          <cell r="I9">
            <v>48960</v>
          </cell>
          <cell r="J9">
            <v>29924</v>
          </cell>
          <cell r="K9">
            <v>22350</v>
          </cell>
          <cell r="L9">
            <v>982700</v>
          </cell>
          <cell r="M9">
            <v>685413</v>
          </cell>
          <cell r="N9">
            <v>73930</v>
          </cell>
          <cell r="O9">
            <v>42921</v>
          </cell>
          <cell r="P9">
            <v>34967</v>
          </cell>
        </row>
        <row r="10">
          <cell r="G10">
            <v>2321579.003577285</v>
          </cell>
          <cell r="H10">
            <v>2121283</v>
          </cell>
          <cell r="I10">
            <v>28887</v>
          </cell>
          <cell r="J10">
            <v>16363</v>
          </cell>
          <cell r="K10">
            <v>35306</v>
          </cell>
          <cell r="L10">
            <v>2600815.6024145777</v>
          </cell>
          <cell r="M10">
            <v>2406252</v>
          </cell>
          <cell r="N10">
            <v>69905</v>
          </cell>
          <cell r="O10">
            <v>40052</v>
          </cell>
          <cell r="P10">
            <v>81055</v>
          </cell>
        </row>
        <row r="11">
          <cell r="G11">
            <v>8639519</v>
          </cell>
          <cell r="H11">
            <v>7456113</v>
          </cell>
          <cell r="I11">
            <v>176711</v>
          </cell>
          <cell r="J11">
            <v>176711</v>
          </cell>
          <cell r="K11">
            <v>231795</v>
          </cell>
          <cell r="L11">
            <v>8829112</v>
          </cell>
          <cell r="M11">
            <v>7527068</v>
          </cell>
          <cell r="N11">
            <v>457719</v>
          </cell>
          <cell r="O11">
            <v>457719</v>
          </cell>
          <cell r="P11">
            <v>464170</v>
          </cell>
        </row>
        <row r="12">
          <cell r="G12">
            <v>1754604</v>
          </cell>
          <cell r="H12">
            <v>1751792</v>
          </cell>
          <cell r="I12">
            <v>33622</v>
          </cell>
          <cell r="J12">
            <v>31011</v>
          </cell>
          <cell r="K12">
            <v>32721</v>
          </cell>
          <cell r="L12">
            <v>1816430</v>
          </cell>
          <cell r="M12">
            <v>1809263</v>
          </cell>
          <cell r="N12">
            <v>128439</v>
          </cell>
          <cell r="O12">
            <v>120028</v>
          </cell>
          <cell r="P12">
            <v>71144</v>
          </cell>
        </row>
        <row r="13">
          <cell r="G13">
            <v>3225851</v>
          </cell>
          <cell r="H13">
            <v>3128988</v>
          </cell>
          <cell r="I13">
            <v>113270</v>
          </cell>
          <cell r="J13">
            <v>107765</v>
          </cell>
          <cell r="K13">
            <v>191352</v>
          </cell>
          <cell r="L13">
            <v>3326813</v>
          </cell>
          <cell r="M13">
            <v>3226929</v>
          </cell>
          <cell r="N13">
            <v>204479</v>
          </cell>
          <cell r="O13">
            <v>194230</v>
          </cell>
          <cell r="P13">
            <v>302489</v>
          </cell>
        </row>
      </sheetData>
      <sheetData sheetId="4" refreshError="1">
        <row r="8">
          <cell r="A8" t="str">
            <v>Kosovo</v>
          </cell>
          <cell r="B8">
            <v>295206349</v>
          </cell>
          <cell r="C8">
            <v>382280804</v>
          </cell>
          <cell r="I8">
            <v>148245.95000000001</v>
          </cell>
          <cell r="J8">
            <v>0</v>
          </cell>
          <cell r="K8">
            <v>9222.94</v>
          </cell>
          <cell r="L8">
            <v>1655.08</v>
          </cell>
          <cell r="N8">
            <v>420773.98999999987</v>
          </cell>
          <cell r="O8">
            <v>0</v>
          </cell>
          <cell r="P8">
            <v>16626.38</v>
          </cell>
          <cell r="Q8">
            <v>4075.7762481588625</v>
          </cell>
        </row>
        <row r="9">
          <cell r="A9" t="str">
            <v>Montenegro</v>
          </cell>
          <cell r="B9">
            <v>461005689.16299999</v>
          </cell>
          <cell r="C9">
            <v>478041690.62533301</v>
          </cell>
          <cell r="I9">
            <v>20274418.552333333</v>
          </cell>
          <cell r="J9">
            <v>28687.833333333299</v>
          </cell>
          <cell r="K9">
            <v>104565.68866666667</v>
          </cell>
          <cell r="L9">
            <v>29141.98</v>
          </cell>
          <cell r="N9">
            <v>19567802.828666668</v>
          </cell>
          <cell r="O9">
            <v>35818.333333333299</v>
          </cell>
          <cell r="P9">
            <v>112717.49466666669</v>
          </cell>
          <cell r="Q9">
            <v>18498.809000000001</v>
          </cell>
        </row>
        <row r="10">
          <cell r="A10" t="str">
            <v>Albania</v>
          </cell>
          <cell r="B10">
            <v>1504964613.5417325</v>
          </cell>
          <cell r="C10">
            <v>1596270417.6500003</v>
          </cell>
          <cell r="I10">
            <v>30807.066666666633</v>
          </cell>
          <cell r="J10">
            <v>66365.183333333334</v>
          </cell>
          <cell r="K10">
            <v>588493.03333333344</v>
          </cell>
          <cell r="L10">
            <v>73577.266666666663</v>
          </cell>
          <cell r="N10">
            <v>67898.066666666637</v>
          </cell>
          <cell r="O10">
            <v>156033.73333333331</v>
          </cell>
          <cell r="P10">
            <v>893049.54999999993</v>
          </cell>
          <cell r="Q10">
            <v>159705.81666666665</v>
          </cell>
        </row>
        <row r="11">
          <cell r="A11" t="str">
            <v>Serbia</v>
          </cell>
          <cell r="B11">
            <v>5419455075</v>
          </cell>
          <cell r="C11">
            <v>5171542091</v>
          </cell>
          <cell r="I11">
            <v>955286</v>
          </cell>
          <cell r="J11">
            <v>0</v>
          </cell>
          <cell r="K11">
            <v>493533</v>
          </cell>
          <cell r="L11">
            <v>53458</v>
          </cell>
          <cell r="N11">
            <v>2612103</v>
          </cell>
          <cell r="O11">
            <v>0</v>
          </cell>
          <cell r="P11">
            <v>991016</v>
          </cell>
          <cell r="Q11">
            <v>118600</v>
          </cell>
        </row>
        <row r="12">
          <cell r="A12" t="str">
            <v>North Macedonia</v>
          </cell>
          <cell r="B12">
            <v>1285362915</v>
          </cell>
          <cell r="C12">
            <v>1211340166.6309109</v>
          </cell>
          <cell r="I12">
            <v>98152.016666666663</v>
          </cell>
          <cell r="J12">
            <v>9325</v>
          </cell>
          <cell r="K12">
            <v>52055.051333333337</v>
          </cell>
          <cell r="L12">
            <v>6295.6833333333334</v>
          </cell>
          <cell r="N12">
            <v>251551.73333333334</v>
          </cell>
          <cell r="O12">
            <v>30816</v>
          </cell>
          <cell r="P12">
            <v>66074.027000000002</v>
          </cell>
          <cell r="Q12">
            <v>22611.997666666666</v>
          </cell>
        </row>
        <row r="13">
          <cell r="A13" t="str">
            <v>Bosnia</v>
          </cell>
          <cell r="B13">
            <v>518762771</v>
          </cell>
          <cell r="C13">
            <v>548017956</v>
          </cell>
          <cell r="I13">
            <v>1016784</v>
          </cell>
          <cell r="J13">
            <v>46067</v>
          </cell>
          <cell r="K13">
            <v>435391</v>
          </cell>
          <cell r="L13">
            <v>9893</v>
          </cell>
          <cell r="N13">
            <v>1935891</v>
          </cell>
          <cell r="O13">
            <v>74768</v>
          </cell>
          <cell r="P13">
            <v>919197</v>
          </cell>
          <cell r="Q13">
            <v>34849</v>
          </cell>
        </row>
        <row r="18">
          <cell r="I18">
            <v>188618.34999999998</v>
          </cell>
          <cell r="J18">
            <v>0</v>
          </cell>
          <cell r="K18">
            <v>23958.87</v>
          </cell>
          <cell r="L18">
            <v>2743</v>
          </cell>
          <cell r="N18">
            <v>690807.7</v>
          </cell>
          <cell r="O18">
            <v>0</v>
          </cell>
          <cell r="P18">
            <v>41317.660000000003</v>
          </cell>
          <cell r="Q18">
            <v>8908.4000000000015</v>
          </cell>
        </row>
        <row r="19">
          <cell r="I19">
            <v>6248469.8066666666</v>
          </cell>
          <cell r="J19">
            <v>184369.71666666699</v>
          </cell>
          <cell r="K19">
            <v>68401.438666666698</v>
          </cell>
          <cell r="L19">
            <v>9122.7973333333302</v>
          </cell>
          <cell r="N19">
            <v>6489870.7696666671</v>
          </cell>
          <cell r="O19">
            <v>230397.8</v>
          </cell>
          <cell r="P19">
            <v>84480.426000000007</v>
          </cell>
          <cell r="Q19">
            <v>14831.81166666667</v>
          </cell>
        </row>
        <row r="20">
          <cell r="I20">
            <v>49436.563642321038</v>
          </cell>
          <cell r="J20">
            <v>46374.749999999964</v>
          </cell>
          <cell r="K20">
            <v>394310.56246289605</v>
          </cell>
          <cell r="L20">
            <v>58906.441792067024</v>
          </cell>
          <cell r="N20">
            <v>110075.49662222253</v>
          </cell>
          <cell r="O20">
            <v>123513.41666666672</v>
          </cell>
          <cell r="P20">
            <v>655848.65975951392</v>
          </cell>
          <cell r="Q20">
            <v>127209.94346923575</v>
          </cell>
        </row>
        <row r="21">
          <cell r="I21">
            <v>1472183</v>
          </cell>
          <cell r="J21">
            <v>0</v>
          </cell>
          <cell r="K21">
            <v>740402</v>
          </cell>
          <cell r="L21">
            <v>45942</v>
          </cell>
          <cell r="N21">
            <v>3079790</v>
          </cell>
          <cell r="O21">
            <v>0</v>
          </cell>
          <cell r="P21">
            <v>1292340</v>
          </cell>
          <cell r="Q21">
            <v>106013</v>
          </cell>
        </row>
        <row r="22">
          <cell r="I22">
            <v>140721.96666666667</v>
          </cell>
          <cell r="J22">
            <v>24318</v>
          </cell>
          <cell r="K22">
            <v>109719.95666666667</v>
          </cell>
          <cell r="L22">
            <v>16524.916666666664</v>
          </cell>
          <cell r="N22">
            <v>344395.8666666667</v>
          </cell>
          <cell r="O22">
            <v>57376</v>
          </cell>
          <cell r="P22">
            <v>117783.13833333334</v>
          </cell>
          <cell r="Q22">
            <v>37507.914666666664</v>
          </cell>
        </row>
        <row r="23">
          <cell r="I23">
            <v>1191658</v>
          </cell>
          <cell r="J23">
            <v>51580</v>
          </cell>
          <cell r="K23">
            <v>517791</v>
          </cell>
          <cell r="L23">
            <v>11696</v>
          </cell>
          <cell r="N23">
            <v>1815872</v>
          </cell>
          <cell r="O23">
            <v>77109</v>
          </cell>
          <cell r="P23">
            <v>1003499</v>
          </cell>
          <cell r="Q23">
            <v>37912</v>
          </cell>
        </row>
        <row r="38">
          <cell r="A38" t="str">
            <v>Kosovo</v>
          </cell>
        </row>
        <row r="39">
          <cell r="A39" t="str">
            <v>Montenegro</v>
          </cell>
        </row>
        <row r="40">
          <cell r="A40" t="str">
            <v>Albania</v>
          </cell>
        </row>
        <row r="41">
          <cell r="A41" t="str">
            <v>Serbia</v>
          </cell>
        </row>
        <row r="42">
          <cell r="A42" t="str">
            <v>North Macedonia</v>
          </cell>
        </row>
        <row r="43">
          <cell r="A43" t="str">
            <v>Bosnia</v>
          </cell>
        </row>
      </sheetData>
      <sheetData sheetId="5" refreshError="1">
        <row r="8">
          <cell r="A8" t="str">
            <v>Kosovo</v>
          </cell>
          <cell r="B8">
            <v>7887023.4000000004</v>
          </cell>
          <cell r="C8">
            <v>9619969.5999999996</v>
          </cell>
          <cell r="G8" t="str">
            <v>Kosovo</v>
          </cell>
          <cell r="I8">
            <v>24184.033999999992</v>
          </cell>
          <cell r="J8">
            <v>0</v>
          </cell>
          <cell r="K8">
            <v>25634.400000000001</v>
          </cell>
          <cell r="L8">
            <v>5389.92</v>
          </cell>
          <cell r="N8">
            <v>68216.592595000009</v>
          </cell>
          <cell r="O8">
            <v>0</v>
          </cell>
          <cell r="P8">
            <v>46285.736000000004</v>
          </cell>
          <cell r="Q8">
            <v>12870.3</v>
          </cell>
        </row>
        <row r="9">
          <cell r="A9" t="str">
            <v>Montenegro</v>
          </cell>
          <cell r="B9">
            <v>12865272.04765426</v>
          </cell>
          <cell r="C9">
            <v>13658194.256222641</v>
          </cell>
          <cell r="G9" t="str">
            <v>Montenegro</v>
          </cell>
          <cell r="I9">
            <v>64470.847766842977</v>
          </cell>
          <cell r="J9">
            <v>7193.5843000000004</v>
          </cell>
          <cell r="K9">
            <v>29816.810145190102</v>
          </cell>
          <cell r="L9">
            <v>4745.6234364876</v>
          </cell>
          <cell r="N9">
            <v>80128.853347016528</v>
          </cell>
          <cell r="O9">
            <v>9408.4437999999991</v>
          </cell>
          <cell r="P9">
            <v>37797.2615960248</v>
          </cell>
          <cell r="Q9">
            <v>10621.84745144628</v>
          </cell>
        </row>
        <row r="10">
          <cell r="A10" t="str">
            <v>Albania</v>
          </cell>
          <cell r="B10">
            <v>1295946.1227846299</v>
          </cell>
          <cell r="C10">
            <v>1497207.5781224174</v>
          </cell>
          <cell r="G10" t="str">
            <v>Albania</v>
          </cell>
          <cell r="I10">
            <v>1293.9225419110555</v>
          </cell>
          <cell r="J10">
            <v>7290.2288346847017</v>
          </cell>
          <cell r="K10">
            <v>108668.38847076235</v>
          </cell>
          <cell r="L10">
            <v>47746.476158562138</v>
          </cell>
          <cell r="N10">
            <v>2786.6178229905126</v>
          </cell>
          <cell r="O10">
            <v>14222.168422426663</v>
          </cell>
          <cell r="P10">
            <v>153096.93922615494</v>
          </cell>
          <cell r="Q10">
            <v>62444.792330355951</v>
          </cell>
        </row>
        <row r="11">
          <cell r="A11" t="str">
            <v>Serbia</v>
          </cell>
          <cell r="B11">
            <v>11498314.98</v>
          </cell>
          <cell r="C11">
            <v>11631434.800000001</v>
          </cell>
          <cell r="G11" t="str">
            <v>Serbia</v>
          </cell>
          <cell r="I11">
            <v>66499</v>
          </cell>
          <cell r="J11">
            <v>0</v>
          </cell>
          <cell r="K11">
            <v>374995.14</v>
          </cell>
          <cell r="L11">
            <v>39268.85</v>
          </cell>
          <cell r="N11">
            <v>164927.54999999999</v>
          </cell>
          <cell r="O11">
            <v>0</v>
          </cell>
          <cell r="P11">
            <v>754266.26</v>
          </cell>
          <cell r="Q11">
            <v>100043.75</v>
          </cell>
        </row>
        <row r="12">
          <cell r="A12" t="str">
            <v>North Macedonia</v>
          </cell>
          <cell r="B12">
            <v>21781386</v>
          </cell>
          <cell r="C12">
            <v>22040215.905558564</v>
          </cell>
          <cell r="G12" t="str">
            <v>North Macedonia</v>
          </cell>
          <cell r="I12">
            <v>5819.5252086178916</v>
          </cell>
          <cell r="J12">
            <v>7333</v>
          </cell>
          <cell r="K12">
            <v>63901.060712552717</v>
          </cell>
          <cell r="L12">
            <v>10043.134205918701</v>
          </cell>
          <cell r="N12">
            <v>15409.960967170726</v>
          </cell>
          <cell r="O12">
            <v>23585.235772357722</v>
          </cell>
          <cell r="P12">
            <v>114757.33536595774</v>
          </cell>
          <cell r="Q12">
            <v>49028.663357936384</v>
          </cell>
        </row>
        <row r="13">
          <cell r="A13" t="str">
            <v>Bosnia</v>
          </cell>
          <cell r="B13">
            <v>16238868</v>
          </cell>
          <cell r="C13">
            <v>18573065</v>
          </cell>
          <cell r="G13" t="str">
            <v>Bosnia</v>
          </cell>
          <cell r="I13">
            <v>117422</v>
          </cell>
          <cell r="J13">
            <v>8462</v>
          </cell>
          <cell r="K13">
            <v>386016</v>
          </cell>
          <cell r="L13">
            <v>17381</v>
          </cell>
          <cell r="N13">
            <v>219407</v>
          </cell>
          <cell r="O13">
            <v>13871</v>
          </cell>
          <cell r="P13">
            <v>788075</v>
          </cell>
          <cell r="Q13">
            <v>52574</v>
          </cell>
        </row>
        <row r="18">
          <cell r="G18" t="str">
            <v>Kosovo</v>
          </cell>
          <cell r="I18">
            <v>7947.88</v>
          </cell>
          <cell r="J18">
            <v>0</v>
          </cell>
          <cell r="K18">
            <v>16857.28</v>
          </cell>
          <cell r="L18">
            <v>4304.84</v>
          </cell>
          <cell r="N18">
            <v>18373.1175</v>
          </cell>
          <cell r="O18">
            <v>0</v>
          </cell>
          <cell r="P18">
            <v>38885.85</v>
          </cell>
          <cell r="Q18">
            <v>13929.82</v>
          </cell>
        </row>
        <row r="19">
          <cell r="G19" t="str">
            <v>Montenegro</v>
          </cell>
          <cell r="I19">
            <v>41653.677770107439</v>
          </cell>
          <cell r="J19">
            <v>2829.2315553719</v>
          </cell>
          <cell r="K19">
            <v>19008.30780380165</v>
          </cell>
          <cell r="L19">
            <v>3446.5142791818198</v>
          </cell>
          <cell r="N19">
            <v>30403.83484014876</v>
          </cell>
          <cell r="O19">
            <v>3267.7604000000001</v>
          </cell>
          <cell r="P19">
            <v>24959.027955256199</v>
          </cell>
          <cell r="Q19">
            <v>7594.4115326528899</v>
          </cell>
        </row>
        <row r="20">
          <cell r="G20" t="str">
            <v>Albania</v>
          </cell>
          <cell r="I20">
            <v>1777.9245598684136</v>
          </cell>
          <cell r="J20">
            <v>3885.0513512526277</v>
          </cell>
          <cell r="K20">
            <v>57910.701987592671</v>
          </cell>
          <cell r="L20">
            <v>25444.676144434889</v>
          </cell>
          <cell r="N20">
            <v>2363.2321222252463</v>
          </cell>
          <cell r="O20">
            <v>13482.328229157369</v>
          </cell>
          <cell r="P20">
            <v>145132.80424042331</v>
          </cell>
          <cell r="Q20">
            <v>59196.401096744848</v>
          </cell>
        </row>
        <row r="21">
          <cell r="G21" t="str">
            <v>Serbia</v>
          </cell>
          <cell r="I21">
            <v>53512.11</v>
          </cell>
          <cell r="J21">
            <v>0</v>
          </cell>
          <cell r="K21">
            <v>169817.73</v>
          </cell>
          <cell r="L21">
            <v>13860</v>
          </cell>
          <cell r="N21">
            <v>76130</v>
          </cell>
          <cell r="O21">
            <v>0</v>
          </cell>
          <cell r="P21">
            <v>317673.2</v>
          </cell>
          <cell r="Q21">
            <v>34347.74</v>
          </cell>
        </row>
        <row r="22">
          <cell r="G22" t="str">
            <v>North Macedonia</v>
          </cell>
          <cell r="I22">
            <v>5387.4577994796764</v>
          </cell>
          <cell r="J22">
            <v>4018</v>
          </cell>
          <cell r="K22">
            <v>30917.93465876425</v>
          </cell>
          <cell r="L22">
            <v>4908.0918916910578</v>
          </cell>
          <cell r="N22">
            <v>7899.8472740325205</v>
          </cell>
          <cell r="O22">
            <v>12059.544715447155</v>
          </cell>
          <cell r="P22">
            <v>54504.013709830317</v>
          </cell>
          <cell r="Q22">
            <v>19447.567048371173</v>
          </cell>
        </row>
        <row r="23">
          <cell r="G23" t="str">
            <v>Bosnia</v>
          </cell>
          <cell r="I23">
            <v>44042</v>
          </cell>
          <cell r="J23">
            <v>2335</v>
          </cell>
          <cell r="K23">
            <v>196893</v>
          </cell>
          <cell r="L23">
            <v>7704</v>
          </cell>
          <cell r="N23">
            <v>42842</v>
          </cell>
          <cell r="O23">
            <v>3892</v>
          </cell>
          <cell r="P23">
            <v>372328</v>
          </cell>
          <cell r="Q23">
            <v>22301</v>
          </cell>
        </row>
      </sheetData>
      <sheetData sheetId="6" refreshError="1">
        <row r="8">
          <cell r="A8" t="str">
            <v>Kosovo</v>
          </cell>
          <cell r="B8">
            <v>44116325</v>
          </cell>
          <cell r="C8">
            <v>68731584</v>
          </cell>
          <cell r="I8">
            <v>115731</v>
          </cell>
          <cell r="J8">
            <v>0</v>
          </cell>
          <cell r="K8">
            <v>10700.28389966491</v>
          </cell>
          <cell r="L8">
            <v>6266.585</v>
          </cell>
          <cell r="N8">
            <v>244667.246878312</v>
          </cell>
          <cell r="O8">
            <v>0</v>
          </cell>
          <cell r="P8">
            <v>45606.3</v>
          </cell>
          <cell r="Q8">
            <v>16970.099999999999</v>
          </cell>
        </row>
        <row r="9">
          <cell r="A9" t="str">
            <v>Montenegro</v>
          </cell>
          <cell r="B9">
            <v>55820479</v>
          </cell>
          <cell r="C9">
            <v>63857886</v>
          </cell>
          <cell r="I9">
            <v>697239</v>
          </cell>
          <cell r="J9">
            <v>12195</v>
          </cell>
          <cell r="K9">
            <v>30393</v>
          </cell>
          <cell r="L9">
            <v>594220</v>
          </cell>
          <cell r="N9">
            <v>823011</v>
          </cell>
          <cell r="O9">
            <v>23776</v>
          </cell>
          <cell r="P9">
            <v>45008</v>
          </cell>
          <cell r="Q9">
            <v>682215</v>
          </cell>
        </row>
        <row r="10">
          <cell r="A10" t="str">
            <v>Albania</v>
          </cell>
          <cell r="B10">
            <v>163350713</v>
          </cell>
          <cell r="C10">
            <v>201301911</v>
          </cell>
          <cell r="I10">
            <v>11053</v>
          </cell>
          <cell r="J10">
            <v>17964</v>
          </cell>
          <cell r="K10">
            <v>112001</v>
          </cell>
          <cell r="L10">
            <v>22808</v>
          </cell>
          <cell r="N10">
            <v>37812</v>
          </cell>
          <cell r="O10">
            <v>63484</v>
          </cell>
          <cell r="P10">
            <v>222954</v>
          </cell>
          <cell r="Q10">
            <v>59625</v>
          </cell>
        </row>
        <row r="11">
          <cell r="A11" t="str">
            <v>Serbia</v>
          </cell>
          <cell r="B11">
            <v>1187019841</v>
          </cell>
          <cell r="C11">
            <v>1335675797</v>
          </cell>
          <cell r="I11">
            <v>592228</v>
          </cell>
          <cell r="J11">
            <v>0</v>
          </cell>
          <cell r="K11">
            <v>861182</v>
          </cell>
          <cell r="L11">
            <v>62201</v>
          </cell>
          <cell r="N11">
            <v>1948480</v>
          </cell>
          <cell r="O11">
            <v>0</v>
          </cell>
          <cell r="P11">
            <v>1431623</v>
          </cell>
          <cell r="Q11">
            <v>195778</v>
          </cell>
        </row>
        <row r="12">
          <cell r="A12" t="str">
            <v>North Macedonia</v>
          </cell>
          <cell r="B12">
            <v>61233719</v>
          </cell>
          <cell r="C12">
            <v>83571698.546715155</v>
          </cell>
          <cell r="I12">
            <v>37496.429346057914</v>
          </cell>
          <cell r="J12">
            <v>5227</v>
          </cell>
          <cell r="K12">
            <v>69581.399999999994</v>
          </cell>
          <cell r="L12">
            <v>22135.170653942088</v>
          </cell>
          <cell r="N12">
            <v>186605</v>
          </cell>
          <cell r="O12">
            <v>19795</v>
          </cell>
          <cell r="P12">
            <v>135219</v>
          </cell>
          <cell r="Q12">
            <v>75577</v>
          </cell>
        </row>
        <row r="13">
          <cell r="A13" t="str">
            <v>Bosnia</v>
          </cell>
          <cell r="B13">
            <v>76091155</v>
          </cell>
          <cell r="C13">
            <v>87790420</v>
          </cell>
          <cell r="I13">
            <v>461224</v>
          </cell>
          <cell r="J13">
            <v>27016</v>
          </cell>
          <cell r="K13">
            <v>443244</v>
          </cell>
          <cell r="L13">
            <v>23412</v>
          </cell>
          <cell r="N13">
            <v>974579</v>
          </cell>
          <cell r="O13">
            <v>51870</v>
          </cell>
          <cell r="P13">
            <v>976905</v>
          </cell>
          <cell r="Q13">
            <v>90964</v>
          </cell>
        </row>
      </sheetData>
      <sheetData sheetId="7" refreshError="1">
        <row r="8">
          <cell r="B8">
            <v>177661.109</v>
          </cell>
          <cell r="C8">
            <v>221059.15</v>
          </cell>
          <cell r="G8" t="str">
            <v>Kosovo</v>
          </cell>
          <cell r="I8">
            <v>5176.4400000000005</v>
          </cell>
          <cell r="J8">
            <v>0</v>
          </cell>
          <cell r="K8">
            <v>4121.08</v>
          </cell>
          <cell r="L8">
            <v>2711</v>
          </cell>
          <cell r="N8">
            <v>12412</v>
          </cell>
          <cell r="O8">
            <v>0</v>
          </cell>
          <cell r="P8">
            <v>16296</v>
          </cell>
          <cell r="Q8">
            <v>7102.5302999999985</v>
          </cell>
        </row>
        <row r="9">
          <cell r="B9">
            <v>1130815.1145264881</v>
          </cell>
          <cell r="C9">
            <v>1164488.641598182</v>
          </cell>
          <cell r="G9" t="str">
            <v>Montenegro</v>
          </cell>
          <cell r="I9">
            <v>7471.0434520743802</v>
          </cell>
          <cell r="J9">
            <v>693.50877851239704</v>
          </cell>
          <cell r="K9">
            <v>6553.72196942149</v>
          </cell>
          <cell r="L9">
            <v>8455.2909611239666</v>
          </cell>
          <cell r="N9">
            <v>10572.665384181821</v>
          </cell>
          <cell r="O9">
            <v>1301.3492000000001</v>
          </cell>
          <cell r="P9">
            <v>9855.967276404961</v>
          </cell>
          <cell r="Q9">
            <v>13339.13611781818</v>
          </cell>
        </row>
        <row r="10">
          <cell r="B10">
            <v>161205.0383539683</v>
          </cell>
          <cell r="C10">
            <v>190719.26755258639</v>
          </cell>
          <cell r="G10" t="str">
            <v>Albania</v>
          </cell>
          <cell r="I10">
            <v>170.1618473895582</v>
          </cell>
          <cell r="J10">
            <v>554.08890707712192</v>
          </cell>
          <cell r="K10">
            <v>8259.2672969504893</v>
          </cell>
          <cell r="L10">
            <v>3628.9385959481683</v>
          </cell>
          <cell r="N10">
            <v>446.34790000000004</v>
          </cell>
          <cell r="O10">
            <v>1502.1553884496846</v>
          </cell>
          <cell r="P10">
            <v>16170.205933652058</v>
          </cell>
          <cell r="Q10">
            <v>6595.4626955304166</v>
          </cell>
        </row>
        <row r="11">
          <cell r="B11">
            <v>4861914.54</v>
          </cell>
          <cell r="C11">
            <v>5570769.3099999996</v>
          </cell>
          <cell r="G11" t="str">
            <v>Serbia</v>
          </cell>
          <cell r="I11">
            <v>16644.169999999998</v>
          </cell>
          <cell r="J11">
            <v>0</v>
          </cell>
          <cell r="K11">
            <v>142672.06</v>
          </cell>
          <cell r="L11">
            <v>14293.51</v>
          </cell>
          <cell r="N11">
            <v>48217.87</v>
          </cell>
          <cell r="O11">
            <v>0</v>
          </cell>
          <cell r="P11">
            <v>274513.05</v>
          </cell>
          <cell r="Q11">
            <v>45425.24</v>
          </cell>
        </row>
        <row r="12">
          <cell r="B12">
            <v>1626313</v>
          </cell>
          <cell r="C12">
            <v>1737279.1117059188</v>
          </cell>
          <cell r="G12" t="str">
            <v>North Macedonia</v>
          </cell>
          <cell r="I12">
            <v>871.11296653185502</v>
          </cell>
          <cell r="J12">
            <v>1364</v>
          </cell>
          <cell r="K12">
            <v>14462.19011525211</v>
          </cell>
          <cell r="L12">
            <v>4054.4576025738334</v>
          </cell>
          <cell r="N12">
            <v>3714.1778512779697</v>
          </cell>
          <cell r="O12">
            <v>5162</v>
          </cell>
          <cell r="P12">
            <v>29594.88112975769</v>
          </cell>
          <cell r="Q12">
            <v>15206.528604773141</v>
          </cell>
        </row>
        <row r="13">
          <cell r="B13">
            <v>1262946</v>
          </cell>
          <cell r="C13">
            <v>1490409</v>
          </cell>
          <cell r="G13" t="str">
            <v>Bosnia</v>
          </cell>
          <cell r="I13">
            <v>23437</v>
          </cell>
          <cell r="J13">
            <v>1419</v>
          </cell>
          <cell r="K13">
            <v>91340</v>
          </cell>
          <cell r="L13">
            <v>6156</v>
          </cell>
          <cell r="N13">
            <v>50500</v>
          </cell>
          <cell r="O13">
            <v>2739</v>
          </cell>
          <cell r="P13">
            <v>180770</v>
          </cell>
          <cell r="Q13">
            <v>20608</v>
          </cell>
        </row>
      </sheetData>
      <sheetData sheetId="8" refreshError="1">
        <row r="8">
          <cell r="A8" t="str">
            <v>Kosovo</v>
          </cell>
          <cell r="B8">
            <v>5443298.3677013302</v>
          </cell>
          <cell r="C8">
            <v>6438789.0274391202</v>
          </cell>
          <cell r="I8">
            <v>11570.04</v>
          </cell>
          <cell r="J8">
            <v>0</v>
          </cell>
          <cell r="K8">
            <v>675.36</v>
          </cell>
          <cell r="L8">
            <v>286.65600000000001</v>
          </cell>
          <cell r="N8">
            <v>51198.879999999997</v>
          </cell>
          <cell r="O8">
            <v>0</v>
          </cell>
          <cell r="P8">
            <v>2411</v>
          </cell>
          <cell r="Q8">
            <v>4473.933</v>
          </cell>
        </row>
        <row r="9">
          <cell r="A9" t="str">
            <v>Montenegro</v>
          </cell>
          <cell r="B9">
            <v>11330914.92268311</v>
          </cell>
          <cell r="C9">
            <v>13605781.6164518</v>
          </cell>
          <cell r="I9">
            <v>227414.9295524825</v>
          </cell>
          <cell r="J9">
            <v>47.479832421588902</v>
          </cell>
          <cell r="K9">
            <v>610.39119234616851</v>
          </cell>
          <cell r="L9">
            <v>21.0495399940224</v>
          </cell>
          <cell r="N9">
            <v>264796.62557149929</v>
          </cell>
          <cell r="O9">
            <v>82.511353631305695</v>
          </cell>
          <cell r="P9">
            <v>585.73259192227601</v>
          </cell>
          <cell r="Q9">
            <v>44.328160684898378</v>
          </cell>
        </row>
        <row r="10">
          <cell r="A10" t="str">
            <v>Albania</v>
          </cell>
          <cell r="B10">
            <v>18870172.36574202</v>
          </cell>
          <cell r="C10">
            <v>23367456.904563501</v>
          </cell>
          <cell r="I10">
            <v>573.60914998836802</v>
          </cell>
          <cell r="J10">
            <v>1602.9325651794672</v>
          </cell>
          <cell r="K10">
            <v>8032.4475665986538</v>
          </cell>
          <cell r="L10">
            <v>1475.2123535523194</v>
          </cell>
          <cell r="N10">
            <v>1733.3776455260786</v>
          </cell>
          <cell r="O10">
            <v>5633.5844755031167</v>
          </cell>
          <cell r="P10">
            <v>23122.341877430863</v>
          </cell>
          <cell r="Q10">
            <v>6477.4681334322322</v>
          </cell>
        </row>
        <row r="11">
          <cell r="A11" t="str">
            <v>Serbia</v>
          </cell>
          <cell r="B11">
            <v>109500167</v>
          </cell>
          <cell r="C11">
            <v>119768235</v>
          </cell>
          <cell r="I11">
            <v>6451.48</v>
          </cell>
          <cell r="J11">
            <v>0</v>
          </cell>
          <cell r="K11">
            <v>3404.74</v>
          </cell>
          <cell r="L11">
            <v>173.53</v>
          </cell>
          <cell r="N11">
            <v>34828.660000000003</v>
          </cell>
          <cell r="O11">
            <v>0</v>
          </cell>
          <cell r="P11">
            <v>10659.91</v>
          </cell>
          <cell r="Q11">
            <v>622.08000000000004</v>
          </cell>
        </row>
        <row r="12">
          <cell r="A12" t="str">
            <v>North Macedonia</v>
          </cell>
          <cell r="B12">
            <v>15251251</v>
          </cell>
          <cell r="C12">
            <v>14567709.958142957</v>
          </cell>
          <cell r="I12">
            <v>769.63518729154021</v>
          </cell>
          <cell r="J12">
            <v>139.19140625</v>
          </cell>
          <cell r="K12">
            <v>1157.4949575671926</v>
          </cell>
          <cell r="L12">
            <v>420.6084159668535</v>
          </cell>
          <cell r="N12">
            <v>5985.5848701745272</v>
          </cell>
          <cell r="O12">
            <v>1018.5595703125</v>
          </cell>
          <cell r="P12">
            <v>4053.1081954996134</v>
          </cell>
          <cell r="Q12">
            <v>3613.5013410117481</v>
          </cell>
        </row>
        <row r="13">
          <cell r="A13" t="str">
            <v>Bosnia</v>
          </cell>
          <cell r="B13">
            <v>14854779</v>
          </cell>
          <cell r="C13">
            <v>18259565</v>
          </cell>
          <cell r="I13">
            <v>7165</v>
          </cell>
          <cell r="J13">
            <v>80</v>
          </cell>
          <cell r="K13">
            <v>879</v>
          </cell>
          <cell r="L13">
            <v>50</v>
          </cell>
          <cell r="N13">
            <v>19299</v>
          </cell>
          <cell r="O13">
            <v>510</v>
          </cell>
          <cell r="P13">
            <v>2760</v>
          </cell>
          <cell r="Q13">
            <v>921</v>
          </cell>
        </row>
      </sheetData>
      <sheetData sheetId="9" refreshError="1">
        <row r="8">
          <cell r="B8">
            <v>871575.98928400001</v>
          </cell>
          <cell r="C8">
            <v>946250.66263199993</v>
          </cell>
          <cell r="G8" t="str">
            <v>Kosovo</v>
          </cell>
          <cell r="I8">
            <v>113100.32</v>
          </cell>
          <cell r="J8">
            <v>0</v>
          </cell>
          <cell r="K8">
            <v>38030.94</v>
          </cell>
          <cell r="L8">
            <v>7498.6</v>
          </cell>
          <cell r="N8">
            <v>577419.76</v>
          </cell>
          <cell r="O8">
            <v>0</v>
          </cell>
          <cell r="P8">
            <v>130996</v>
          </cell>
          <cell r="Q8">
            <v>48342.68</v>
          </cell>
        </row>
        <row r="9">
          <cell r="B9">
            <v>6789231.6715209084</v>
          </cell>
          <cell r="C9">
            <v>6990457.1796915699</v>
          </cell>
          <cell r="G9" t="str">
            <v>Montenegro</v>
          </cell>
          <cell r="I9">
            <v>14061.607204214881</v>
          </cell>
          <cell r="J9">
            <v>1914.0621000000001</v>
          </cell>
          <cell r="K9">
            <v>27410.330338462813</v>
          </cell>
          <cell r="L9">
            <v>14584.81312618182</v>
          </cell>
          <cell r="N9">
            <v>19827.840301603312</v>
          </cell>
          <cell r="O9">
            <v>2880.1860000000001</v>
          </cell>
          <cell r="P9">
            <v>141103.10051790101</v>
          </cell>
          <cell r="Q9">
            <v>23530.913715801653</v>
          </cell>
        </row>
        <row r="10">
          <cell r="B10">
            <v>723086.64791776007</v>
          </cell>
          <cell r="C10">
            <v>923380.72185706056</v>
          </cell>
          <cell r="G10" t="str">
            <v>Albania</v>
          </cell>
          <cell r="I10">
            <v>2301.8630741633174</v>
          </cell>
          <cell r="J10">
            <v>5195.8843695797841</v>
          </cell>
          <cell r="K10">
            <v>77450.021655880977</v>
          </cell>
          <cell r="L10">
            <v>34029.81920052669</v>
          </cell>
          <cell r="N10">
            <v>7641.3152589247338</v>
          </cell>
          <cell r="O10">
            <v>26452.911542798534</v>
          </cell>
          <cell r="P10">
            <v>284756.84371987428</v>
          </cell>
          <cell r="Q10">
            <v>116145.90115657508</v>
          </cell>
        </row>
        <row r="11">
          <cell r="B11">
            <v>11192236.35</v>
          </cell>
          <cell r="C11">
            <v>12470667.710000001</v>
          </cell>
          <cell r="G11" t="str">
            <v>Serbia</v>
          </cell>
          <cell r="I11">
            <v>28143.27</v>
          </cell>
          <cell r="J11">
            <v>0</v>
          </cell>
          <cell r="K11">
            <v>534567.46</v>
          </cell>
          <cell r="L11">
            <v>38470.14</v>
          </cell>
          <cell r="N11">
            <v>398365.75</v>
          </cell>
          <cell r="O11">
            <v>0</v>
          </cell>
          <cell r="P11">
            <v>1167874.72</v>
          </cell>
          <cell r="Q11">
            <v>158699.32999999999</v>
          </cell>
        </row>
        <row r="12">
          <cell r="B12">
            <v>9802666.658536585</v>
          </cell>
          <cell r="C12">
            <v>10194117.373850424</v>
          </cell>
          <cell r="G12" t="str">
            <v>North Macedonia</v>
          </cell>
          <cell r="I12">
            <v>4120.4380265691052</v>
          </cell>
          <cell r="J12">
            <v>2333</v>
          </cell>
          <cell r="K12">
            <v>27737.102113821165</v>
          </cell>
          <cell r="L12">
            <v>5597.4255284552837</v>
          </cell>
          <cell r="N12">
            <v>14631.871455235769</v>
          </cell>
          <cell r="O12">
            <v>11164.926829268292</v>
          </cell>
          <cell r="P12">
            <v>95211.321490518487</v>
          </cell>
          <cell r="Q12">
            <v>104442.58420669993</v>
          </cell>
        </row>
        <row r="13">
          <cell r="B13">
            <v>3965497</v>
          </cell>
          <cell r="C13">
            <v>5032622</v>
          </cell>
          <cell r="G13" t="str">
            <v>Bosnia</v>
          </cell>
          <cell r="I13">
            <v>23997</v>
          </cell>
          <cell r="J13">
            <v>6556</v>
          </cell>
          <cell r="K13">
            <v>95944</v>
          </cell>
          <cell r="L13">
            <v>3971</v>
          </cell>
          <cell r="N13">
            <v>41694</v>
          </cell>
          <cell r="O13">
            <v>21267</v>
          </cell>
          <cell r="P13">
            <v>212768</v>
          </cell>
          <cell r="Q13">
            <v>36019</v>
          </cell>
        </row>
      </sheetData>
      <sheetData sheetId="10" refreshError="1"/>
      <sheetData sheetId="11" refreshError="1">
        <row r="8">
          <cell r="G8" t="str">
            <v>Kosovo</v>
          </cell>
          <cell r="H8">
            <v>0</v>
          </cell>
          <cell r="I8">
            <v>2627</v>
          </cell>
          <cell r="J8">
            <v>0</v>
          </cell>
          <cell r="K8">
            <v>0</v>
          </cell>
          <cell r="L8">
            <v>5625</v>
          </cell>
          <cell r="M8">
            <v>0</v>
          </cell>
        </row>
        <row r="9">
          <cell r="G9" t="str">
            <v>Montenegro</v>
          </cell>
          <cell r="H9">
            <v>5081871.416666666</v>
          </cell>
          <cell r="I9">
            <v>23696.95</v>
          </cell>
          <cell r="J9">
            <v>5409</v>
          </cell>
          <cell r="K9">
            <v>7228552.8166666664</v>
          </cell>
          <cell r="L9">
            <v>61926.066666666658</v>
          </cell>
          <cell r="M9">
            <v>28222</v>
          </cell>
        </row>
        <row r="10">
          <cell r="G10" t="str">
            <v>Albania</v>
          </cell>
          <cell r="H10">
            <v>0</v>
          </cell>
          <cell r="I10">
            <v>258509.26000000007</v>
          </cell>
          <cell r="J10">
            <v>16519.819999999996</v>
          </cell>
          <cell r="K10">
            <v>0</v>
          </cell>
          <cell r="L10">
            <v>875954.06999999983</v>
          </cell>
          <cell r="M10">
            <v>32845.19999999999</v>
          </cell>
        </row>
        <row r="11">
          <cell r="G11" t="str">
            <v>Serbia</v>
          </cell>
          <cell r="H11">
            <v>21004287</v>
          </cell>
          <cell r="I11">
            <v>1438741</v>
          </cell>
          <cell r="J11">
            <v>1301</v>
          </cell>
          <cell r="K11">
            <v>20291533</v>
          </cell>
          <cell r="L11">
            <v>1799711</v>
          </cell>
          <cell r="M11">
            <v>2459</v>
          </cell>
        </row>
        <row r="12">
          <cell r="G12" t="str">
            <v>North Macedonia</v>
          </cell>
          <cell r="H12">
            <v>219043</v>
          </cell>
          <cell r="I12">
            <v>251662</v>
          </cell>
          <cell r="J12">
            <v>99937</v>
          </cell>
          <cell r="K12">
            <v>444150.75700000004</v>
          </cell>
          <cell r="L12">
            <v>690684.61899999995</v>
          </cell>
          <cell r="M12">
            <v>304408.42899999995</v>
          </cell>
        </row>
        <row r="13">
          <cell r="G13" t="str">
            <v>Bosnia</v>
          </cell>
          <cell r="H13">
            <v>3360487</v>
          </cell>
          <cell r="I13">
            <v>2661632</v>
          </cell>
          <cell r="J13">
            <v>36354</v>
          </cell>
          <cell r="K13">
            <v>5488107</v>
          </cell>
          <cell r="L13">
            <v>3298015</v>
          </cell>
          <cell r="M13">
            <v>89585</v>
          </cell>
        </row>
        <row r="18">
          <cell r="G18" t="str">
            <v>Kosovo</v>
          </cell>
          <cell r="H18">
            <v>0</v>
          </cell>
          <cell r="I18">
            <v>781</v>
          </cell>
          <cell r="J18">
            <v>0</v>
          </cell>
          <cell r="K18">
            <v>0</v>
          </cell>
          <cell r="L18">
            <v>1684.1343401136</v>
          </cell>
          <cell r="M18">
            <v>0</v>
          </cell>
        </row>
        <row r="19">
          <cell r="G19" t="str">
            <v>Montenegro</v>
          </cell>
          <cell r="H19">
            <v>202367.55714710033</v>
          </cell>
          <cell r="I19">
            <v>1581.641079933333</v>
          </cell>
          <cell r="J19">
            <v>108</v>
          </cell>
          <cell r="K19">
            <v>312702.84512451827</v>
          </cell>
          <cell r="L19">
            <v>2626.3080404833331</v>
          </cell>
          <cell r="M19">
            <v>2822.2000000000003</v>
          </cell>
        </row>
        <row r="20">
          <cell r="G20" t="str">
            <v>Albania</v>
          </cell>
          <cell r="H20">
            <v>0</v>
          </cell>
          <cell r="I20">
            <v>7754.35</v>
          </cell>
          <cell r="J20">
            <v>2090.8300000000004</v>
          </cell>
          <cell r="K20">
            <v>0</v>
          </cell>
          <cell r="L20">
            <v>26273.899999999991</v>
          </cell>
          <cell r="M20">
            <v>3655.22</v>
          </cell>
        </row>
        <row r="21">
          <cell r="G21" t="str">
            <v>Serbia</v>
          </cell>
          <cell r="H21">
            <v>571291</v>
          </cell>
          <cell r="I21">
            <v>71365</v>
          </cell>
          <cell r="J21">
            <v>127</v>
          </cell>
          <cell r="K21">
            <v>571498</v>
          </cell>
          <cell r="L21">
            <v>81871</v>
          </cell>
          <cell r="M21">
            <v>232</v>
          </cell>
        </row>
        <row r="22">
          <cell r="G22" t="str">
            <v>North Macedonia</v>
          </cell>
          <cell r="H22">
            <v>6343</v>
          </cell>
          <cell r="I22">
            <v>24331</v>
          </cell>
          <cell r="J22">
            <v>17913</v>
          </cell>
          <cell r="K22">
            <v>11609.601651185851</v>
          </cell>
          <cell r="L22">
            <v>52271.656949111733</v>
          </cell>
          <cell r="M22">
            <v>29496.868218141408</v>
          </cell>
        </row>
        <row r="23">
          <cell r="G23" t="str">
            <v>Bosnia</v>
          </cell>
          <cell r="H23">
            <v>19200.374756060388</v>
          </cell>
          <cell r="I23">
            <v>7380.7792498744275</v>
          </cell>
          <cell r="J23">
            <v>0</v>
          </cell>
          <cell r="K23">
            <v>30086</v>
          </cell>
          <cell r="L23">
            <v>5836</v>
          </cell>
          <cell r="M23">
            <v>0</v>
          </cell>
        </row>
        <row r="28">
          <cell r="H28">
            <v>122505.89</v>
          </cell>
          <cell r="I28">
            <v>116306.73999999999</v>
          </cell>
          <cell r="J28">
            <v>51578.360000000015</v>
          </cell>
          <cell r="K28">
            <v>196322.86</v>
          </cell>
          <cell r="L28">
            <v>374927.41</v>
          </cell>
          <cell r="M28">
            <v>133826.26999999999</v>
          </cell>
        </row>
        <row r="29">
          <cell r="H29">
            <v>146298.31666666659</v>
          </cell>
          <cell r="I29">
            <v>159316.48333333334</v>
          </cell>
          <cell r="J29">
            <v>155976.06666666659</v>
          </cell>
          <cell r="K29">
            <v>541121.65</v>
          </cell>
          <cell r="L29">
            <v>526691.23333333235</v>
          </cell>
          <cell r="M29">
            <v>294693.366666666</v>
          </cell>
        </row>
        <row r="30">
          <cell r="H30">
            <v>116452.55333333337</v>
          </cell>
          <cell r="I30">
            <v>112349.26666666666</v>
          </cell>
          <cell r="J30">
            <v>72834.07666666666</v>
          </cell>
          <cell r="K30">
            <v>631038.99000000022</v>
          </cell>
          <cell r="L30">
            <v>404055.92666666664</v>
          </cell>
          <cell r="M30">
            <v>426520.27666666661</v>
          </cell>
        </row>
        <row r="31">
          <cell r="H31">
            <v>291239</v>
          </cell>
          <cell r="I31">
            <v>1231894</v>
          </cell>
          <cell r="J31">
            <v>470275</v>
          </cell>
          <cell r="K31">
            <v>475780</v>
          </cell>
          <cell r="L31">
            <v>2001573</v>
          </cell>
          <cell r="M31">
            <v>487882</v>
          </cell>
        </row>
        <row r="32">
          <cell r="H32">
            <v>0</v>
          </cell>
          <cell r="I32">
            <v>0</v>
          </cell>
          <cell r="J32">
            <v>0</v>
          </cell>
          <cell r="K32">
            <v>0</v>
          </cell>
          <cell r="L32">
            <v>0</v>
          </cell>
          <cell r="M32">
            <v>0</v>
          </cell>
        </row>
        <row r="33">
          <cell r="H33">
            <v>288239</v>
          </cell>
          <cell r="I33">
            <v>696543</v>
          </cell>
          <cell r="J33">
            <v>59526</v>
          </cell>
          <cell r="K33">
            <v>614353</v>
          </cell>
          <cell r="L33">
            <v>1246270</v>
          </cell>
          <cell r="M33">
            <v>329225</v>
          </cell>
        </row>
        <row r="38">
          <cell r="H38">
            <v>6737.9839589121411</v>
          </cell>
          <cell r="I38">
            <v>28769.617772840516</v>
          </cell>
          <cell r="J38">
            <v>16210.10555541631</v>
          </cell>
          <cell r="K38">
            <v>8312.713772850484</v>
          </cell>
          <cell r="L38">
            <v>89380.113563831401</v>
          </cell>
          <cell r="M38">
            <v>34772.380381775831</v>
          </cell>
        </row>
        <row r="39">
          <cell r="H39">
            <v>8463.0104724513294</v>
          </cell>
          <cell r="I39">
            <v>35995.048606175704</v>
          </cell>
          <cell r="J39">
            <v>18112.399839160211</v>
          </cell>
          <cell r="K39">
            <v>22052.156292171599</v>
          </cell>
          <cell r="L39">
            <v>127827.38927051454</v>
          </cell>
          <cell r="M39">
            <v>56920.843475238042</v>
          </cell>
        </row>
        <row r="40">
          <cell r="H40">
            <v>6097.0322322600014</v>
          </cell>
          <cell r="I40">
            <v>16824.873157698257</v>
          </cell>
          <cell r="J40">
            <v>9865.3276855571039</v>
          </cell>
          <cell r="K40">
            <v>31685.794476083327</v>
          </cell>
          <cell r="L40">
            <v>65085.973481671899</v>
          </cell>
          <cell r="M40">
            <v>58184.521217950773</v>
          </cell>
        </row>
        <row r="41">
          <cell r="H41">
            <v>15475</v>
          </cell>
          <cell r="I41">
            <v>269164</v>
          </cell>
          <cell r="J41">
            <v>103629</v>
          </cell>
          <cell r="K41">
            <v>22898</v>
          </cell>
          <cell r="L41">
            <v>451661</v>
          </cell>
          <cell r="M41">
            <v>160494</v>
          </cell>
        </row>
        <row r="42">
          <cell r="H42">
            <v>0</v>
          </cell>
          <cell r="I42">
            <v>0</v>
          </cell>
          <cell r="J42">
            <v>0</v>
          </cell>
          <cell r="K42">
            <v>0</v>
          </cell>
          <cell r="L42">
            <v>0</v>
          </cell>
          <cell r="M42">
            <v>0</v>
          </cell>
        </row>
        <row r="43">
          <cell r="H43">
            <v>11507.89</v>
          </cell>
          <cell r="I43">
            <v>104644.51000000001</v>
          </cell>
          <cell r="J43">
            <v>9711.9</v>
          </cell>
          <cell r="K43">
            <v>25283</v>
          </cell>
          <cell r="L43">
            <v>180537</v>
          </cell>
          <cell r="M43">
            <v>38818</v>
          </cell>
        </row>
      </sheetData>
      <sheetData sheetId="12" refreshError="1">
        <row r="8">
          <cell r="G8" t="str">
            <v>Kosovo</v>
          </cell>
          <cell r="H8">
            <v>0</v>
          </cell>
          <cell r="I8">
            <v>3299</v>
          </cell>
          <cell r="J8">
            <v>0</v>
          </cell>
          <cell r="K8">
            <v>0</v>
          </cell>
          <cell r="L8">
            <v>3362</v>
          </cell>
          <cell r="M8">
            <v>0</v>
          </cell>
        </row>
        <row r="9">
          <cell r="G9" t="str">
            <v>Montenegro</v>
          </cell>
          <cell r="H9">
            <v>403220</v>
          </cell>
          <cell r="I9">
            <v>9147</v>
          </cell>
          <cell r="J9">
            <v>3995</v>
          </cell>
          <cell r="K9">
            <v>1305869</v>
          </cell>
          <cell r="L9">
            <v>31206</v>
          </cell>
          <cell r="M9">
            <v>14449</v>
          </cell>
        </row>
        <row r="10">
          <cell r="G10" t="str">
            <v>Albania</v>
          </cell>
          <cell r="H10">
            <v>0</v>
          </cell>
          <cell r="I10">
            <v>54702</v>
          </cell>
          <cell r="J10">
            <v>2920</v>
          </cell>
          <cell r="K10">
            <v>0</v>
          </cell>
          <cell r="L10">
            <v>165819</v>
          </cell>
          <cell r="M10">
            <v>4280</v>
          </cell>
        </row>
        <row r="11">
          <cell r="G11" t="str">
            <v>Serbia</v>
          </cell>
          <cell r="H11">
            <v>969221</v>
          </cell>
          <cell r="I11">
            <v>149628</v>
          </cell>
          <cell r="J11">
            <v>963</v>
          </cell>
          <cell r="K11">
            <v>1255665</v>
          </cell>
          <cell r="L11">
            <v>155443</v>
          </cell>
          <cell r="M11">
            <v>1981</v>
          </cell>
        </row>
        <row r="12">
          <cell r="G12" t="str">
            <v>North Macedonia</v>
          </cell>
          <cell r="H12">
            <v>52568</v>
          </cell>
          <cell r="I12">
            <v>65331</v>
          </cell>
          <cell r="J12">
            <v>21932</v>
          </cell>
          <cell r="K12">
            <v>122691</v>
          </cell>
          <cell r="L12">
            <v>183853</v>
          </cell>
          <cell r="M12">
            <v>83863</v>
          </cell>
        </row>
        <row r="13">
          <cell r="G13" t="str">
            <v>Bosnia</v>
          </cell>
          <cell r="H13">
            <v>447227</v>
          </cell>
          <cell r="I13">
            <v>237605</v>
          </cell>
          <cell r="J13">
            <v>26083</v>
          </cell>
          <cell r="K13">
            <v>1178719</v>
          </cell>
          <cell r="L13">
            <v>449326</v>
          </cell>
          <cell r="M13">
            <v>73484</v>
          </cell>
        </row>
        <row r="18">
          <cell r="G18" t="str">
            <v>Kosovo</v>
          </cell>
          <cell r="H18">
            <v>0</v>
          </cell>
          <cell r="I18">
            <v>32</v>
          </cell>
          <cell r="J18">
            <v>0</v>
          </cell>
          <cell r="K18">
            <v>0</v>
          </cell>
          <cell r="L18">
            <v>33</v>
          </cell>
          <cell r="M18">
            <v>0</v>
          </cell>
        </row>
        <row r="19">
          <cell r="G19" t="str">
            <v>Montenegro</v>
          </cell>
          <cell r="H19">
            <v>1471.1674248969989</v>
          </cell>
          <cell r="I19">
            <v>108.322575</v>
          </cell>
          <cell r="J19">
            <v>12</v>
          </cell>
          <cell r="K19">
            <v>8814.0654621489994</v>
          </cell>
          <cell r="L19">
            <v>356.5659</v>
          </cell>
          <cell r="M19">
            <v>43.347000000000001</v>
          </cell>
        </row>
        <row r="20">
          <cell r="G20" t="str">
            <v>Albania</v>
          </cell>
          <cell r="H20">
            <v>0</v>
          </cell>
          <cell r="I20">
            <v>274.13</v>
          </cell>
          <cell r="J20">
            <v>13.14</v>
          </cell>
          <cell r="K20">
            <v>0</v>
          </cell>
          <cell r="L20">
            <v>826.65000000000009</v>
          </cell>
          <cell r="M20">
            <v>20.32</v>
          </cell>
        </row>
        <row r="21">
          <cell r="G21" t="str">
            <v>Serbia</v>
          </cell>
          <cell r="H21">
            <v>3083</v>
          </cell>
          <cell r="I21">
            <v>2060</v>
          </cell>
          <cell r="J21">
            <v>4</v>
          </cell>
          <cell r="K21">
            <v>4396</v>
          </cell>
          <cell r="L21">
            <v>1842</v>
          </cell>
          <cell r="M21">
            <v>8</v>
          </cell>
        </row>
        <row r="22">
          <cell r="G22" t="str">
            <v>North Macedonia</v>
          </cell>
          <cell r="H22">
            <v>748</v>
          </cell>
          <cell r="I22">
            <v>1593</v>
          </cell>
          <cell r="J22">
            <v>709</v>
          </cell>
          <cell r="K22">
            <v>1829.8394607844027</v>
          </cell>
          <cell r="L22">
            <v>3557.2744805080397</v>
          </cell>
          <cell r="M22">
            <v>1438.9737388206322</v>
          </cell>
        </row>
        <row r="23">
          <cell r="G23" t="str">
            <v>Bosnia</v>
          </cell>
          <cell r="H23">
            <v>3148.766919444095</v>
          </cell>
          <cell r="I23">
            <v>38.770586787375393</v>
          </cell>
          <cell r="J23">
            <v>0</v>
          </cell>
          <cell r="K23">
            <v>10116</v>
          </cell>
          <cell r="L23">
            <v>36</v>
          </cell>
          <cell r="M23">
            <v>0</v>
          </cell>
        </row>
        <row r="28">
          <cell r="H28">
            <v>47735</v>
          </cell>
          <cell r="I28">
            <v>90135</v>
          </cell>
          <cell r="J28">
            <v>32485</v>
          </cell>
          <cell r="K28">
            <v>103849</v>
          </cell>
          <cell r="L28">
            <v>238687</v>
          </cell>
          <cell r="M28">
            <v>83593</v>
          </cell>
        </row>
        <row r="29">
          <cell r="H29">
            <v>65711</v>
          </cell>
          <cell r="I29">
            <v>46235</v>
          </cell>
          <cell r="J29">
            <v>24695</v>
          </cell>
          <cell r="K29">
            <v>323543</v>
          </cell>
          <cell r="L29">
            <v>215494</v>
          </cell>
          <cell r="M29">
            <v>104372</v>
          </cell>
        </row>
        <row r="30">
          <cell r="H30">
            <v>103516</v>
          </cell>
          <cell r="I30">
            <v>105239.66783332825</v>
          </cell>
          <cell r="J30">
            <v>92791.999492645264</v>
          </cell>
          <cell r="K30">
            <v>744314</v>
          </cell>
          <cell r="L30">
            <v>350785</v>
          </cell>
          <cell r="M30">
            <v>222268</v>
          </cell>
        </row>
        <row r="31">
          <cell r="H31">
            <v>134977</v>
          </cell>
          <cell r="I31">
            <v>466959</v>
          </cell>
          <cell r="J31">
            <v>175250</v>
          </cell>
          <cell r="K31">
            <v>280832</v>
          </cell>
          <cell r="L31">
            <v>871400</v>
          </cell>
          <cell r="M31">
            <v>201363</v>
          </cell>
        </row>
        <row r="32">
          <cell r="H32">
            <v>0</v>
          </cell>
          <cell r="I32">
            <v>0</v>
          </cell>
          <cell r="J32">
            <v>0</v>
          </cell>
          <cell r="K32">
            <v>0</v>
          </cell>
          <cell r="L32">
            <v>0</v>
          </cell>
          <cell r="M32">
            <v>0</v>
          </cell>
        </row>
        <row r="33">
          <cell r="H33">
            <v>252882</v>
          </cell>
          <cell r="I33">
            <v>286829</v>
          </cell>
          <cell r="J33">
            <v>13593</v>
          </cell>
          <cell r="K33">
            <v>420547</v>
          </cell>
          <cell r="L33">
            <v>512518</v>
          </cell>
          <cell r="M33">
            <v>96511</v>
          </cell>
        </row>
        <row r="38">
          <cell r="H38">
            <v>460.42762883700004</v>
          </cell>
          <cell r="I38">
            <v>1930.8533055621531</v>
          </cell>
          <cell r="J38">
            <v>1116.5843607645918</v>
          </cell>
          <cell r="K38">
            <v>978.81568630070012</v>
          </cell>
          <cell r="L38">
            <v>4697.0450435520352</v>
          </cell>
          <cell r="M38">
            <v>2248.320575909896</v>
          </cell>
        </row>
        <row r="39">
          <cell r="H39">
            <v>1075.1488777310001</v>
          </cell>
          <cell r="I39">
            <v>987.716024360799</v>
          </cell>
          <cell r="J39">
            <v>381.25271263559921</v>
          </cell>
          <cell r="K39">
            <v>4701.5140860335996</v>
          </cell>
          <cell r="L39">
            <v>4692.97016771159</v>
          </cell>
          <cell r="M39">
            <v>2457.1632977596878</v>
          </cell>
        </row>
        <row r="40">
          <cell r="H40">
            <v>1178.53377664</v>
          </cell>
          <cell r="I40">
            <v>3406.2439208569494</v>
          </cell>
          <cell r="J40">
            <v>1767.9388608181991</v>
          </cell>
          <cell r="K40">
            <v>8988.8593438299995</v>
          </cell>
          <cell r="L40">
            <v>7783.1123028617976</v>
          </cell>
          <cell r="M40">
            <v>3342.0164203172981</v>
          </cell>
        </row>
        <row r="41">
          <cell r="H41">
            <v>2825</v>
          </cell>
          <cell r="I41">
            <v>9969</v>
          </cell>
          <cell r="J41">
            <v>4957</v>
          </cell>
          <cell r="K41">
            <v>4606</v>
          </cell>
          <cell r="L41">
            <v>18446</v>
          </cell>
          <cell r="M41">
            <v>6867</v>
          </cell>
        </row>
        <row r="42">
          <cell r="H42">
            <v>0</v>
          </cell>
          <cell r="I42">
            <v>0</v>
          </cell>
          <cell r="J42">
            <v>0</v>
          </cell>
          <cell r="K42">
            <v>0</v>
          </cell>
          <cell r="L42">
            <v>0</v>
          </cell>
          <cell r="M42">
            <v>0</v>
          </cell>
        </row>
        <row r="43">
          <cell r="H43">
            <v>3008.02</v>
          </cell>
          <cell r="I43">
            <v>6903.67</v>
          </cell>
          <cell r="J43">
            <v>464.75</v>
          </cell>
          <cell r="K43">
            <v>6833</v>
          </cell>
          <cell r="L43">
            <v>11541</v>
          </cell>
          <cell r="M43">
            <v>2138</v>
          </cell>
        </row>
      </sheetData>
      <sheetData sheetId="13" refreshError="1">
        <row r="8">
          <cell r="G8" t="str">
            <v>Kosovo</v>
          </cell>
          <cell r="H8">
            <v>0</v>
          </cell>
          <cell r="I8">
            <v>14.4541015625</v>
          </cell>
          <cell r="J8">
            <v>0</v>
          </cell>
          <cell r="K8">
            <v>0</v>
          </cell>
          <cell r="L8">
            <v>37.4736328125</v>
          </cell>
          <cell r="M8">
            <v>0</v>
          </cell>
        </row>
        <row r="9">
          <cell r="G9" t="str">
            <v>Montenegro</v>
          </cell>
          <cell r="H9">
            <v>133911.77273470067</v>
          </cell>
          <cell r="I9">
            <v>173.15901338960964</v>
          </cell>
          <cell r="J9">
            <v>229.26953125</v>
          </cell>
          <cell r="K9">
            <v>255486.77617794619</v>
          </cell>
          <cell r="L9">
            <v>863.44693973753658</v>
          </cell>
          <cell r="M9">
            <v>737.05795956496195</v>
          </cell>
        </row>
        <row r="10">
          <cell r="G10" t="str">
            <v>Albania</v>
          </cell>
          <cell r="H10">
            <v>0</v>
          </cell>
          <cell r="I10">
            <v>10315.037390000001</v>
          </cell>
          <cell r="J10">
            <v>543.40154000000007</v>
          </cell>
          <cell r="K10">
            <v>0</v>
          </cell>
          <cell r="L10">
            <v>52468.616580000002</v>
          </cell>
          <cell r="M10">
            <v>1155.4837600000001</v>
          </cell>
        </row>
        <row r="11">
          <cell r="G11" t="str">
            <v>Serbia</v>
          </cell>
          <cell r="H11">
            <v>227027.96</v>
          </cell>
          <cell r="I11">
            <v>11057.74</v>
          </cell>
          <cell r="J11">
            <v>4.21</v>
          </cell>
          <cell r="K11">
            <v>267710.84999999998</v>
          </cell>
          <cell r="L11">
            <v>19597.45</v>
          </cell>
          <cell r="M11">
            <v>22.15</v>
          </cell>
        </row>
        <row r="12">
          <cell r="G12" t="str">
            <v>North Macedonia</v>
          </cell>
          <cell r="H12">
            <v>1174.0732421875</v>
          </cell>
          <cell r="I12">
            <v>1931.2998046875</v>
          </cell>
          <cell r="J12">
            <v>1784.2177734375</v>
          </cell>
          <cell r="K12">
            <v>4099.4896444740298</v>
          </cell>
          <cell r="L12">
            <v>10071.360875597007</v>
          </cell>
          <cell r="M12">
            <v>8936.6959173746127</v>
          </cell>
        </row>
        <row r="13">
          <cell r="G13" t="str">
            <v>Bosnia</v>
          </cell>
          <cell r="H13">
            <v>31176.43294921875</v>
          </cell>
          <cell r="I13">
            <v>8526.9187792968751</v>
          </cell>
          <cell r="J13">
            <v>1764</v>
          </cell>
          <cell r="K13">
            <v>66456</v>
          </cell>
          <cell r="L13">
            <v>16836</v>
          </cell>
          <cell r="M13">
            <v>4956</v>
          </cell>
        </row>
        <row r="18">
          <cell r="G18" t="str">
            <v>Kosovo</v>
          </cell>
          <cell r="H18">
            <v>0</v>
          </cell>
          <cell r="I18">
            <v>148</v>
          </cell>
          <cell r="J18">
            <v>0</v>
          </cell>
          <cell r="K18">
            <v>0</v>
          </cell>
          <cell r="L18">
            <v>385</v>
          </cell>
          <cell r="M18">
            <v>0</v>
          </cell>
        </row>
        <row r="19">
          <cell r="G19" t="str">
            <v>Montenegro</v>
          </cell>
          <cell r="H19">
            <v>36200.193292644901</v>
          </cell>
          <cell r="I19">
            <v>833.9228810910339</v>
          </cell>
          <cell r="J19">
            <v>235</v>
          </cell>
          <cell r="K19">
            <v>385484.98503029381</v>
          </cell>
          <cell r="L19">
            <v>4215.3738848214971</v>
          </cell>
          <cell r="M19">
            <v>754.74735059452109</v>
          </cell>
        </row>
        <row r="20">
          <cell r="G20" t="str">
            <v>Albania</v>
          </cell>
          <cell r="H20">
            <v>0</v>
          </cell>
          <cell r="I20">
            <v>10293.160000000002</v>
          </cell>
          <cell r="J20">
            <v>724.81</v>
          </cell>
          <cell r="K20">
            <v>0</v>
          </cell>
          <cell r="L20">
            <v>52394.79</v>
          </cell>
          <cell r="M20">
            <v>1406.52</v>
          </cell>
        </row>
        <row r="21">
          <cell r="G21" t="str">
            <v>Serbia</v>
          </cell>
          <cell r="H21">
            <v>53101</v>
          </cell>
          <cell r="I21">
            <v>32396</v>
          </cell>
          <cell r="J21">
            <v>2</v>
          </cell>
          <cell r="K21">
            <v>96297</v>
          </cell>
          <cell r="L21">
            <v>58200</v>
          </cell>
          <cell r="M21">
            <v>23</v>
          </cell>
        </row>
        <row r="22">
          <cell r="G22" t="str">
            <v>North Macedonia</v>
          </cell>
          <cell r="H22">
            <v>7896</v>
          </cell>
          <cell r="I22">
            <v>12106</v>
          </cell>
          <cell r="J22">
            <v>11812</v>
          </cell>
          <cell r="K22">
            <v>19270.471490011947</v>
          </cell>
          <cell r="L22">
            <v>46044.880194494377</v>
          </cell>
          <cell r="M22">
            <v>38074.767203457406</v>
          </cell>
        </row>
        <row r="23">
          <cell r="G23" t="str">
            <v>Bosnia</v>
          </cell>
          <cell r="H23">
            <v>64976.52413900906</v>
          </cell>
          <cell r="I23">
            <v>5080.483397310476</v>
          </cell>
          <cell r="J23">
            <v>0</v>
          </cell>
          <cell r="K23">
            <v>81055</v>
          </cell>
          <cell r="L23">
            <v>6628</v>
          </cell>
          <cell r="M23">
            <v>0</v>
          </cell>
        </row>
        <row r="28">
          <cell r="H28">
            <v>3055.3793067932129</v>
          </cell>
          <cell r="I28">
            <v>2529.0254335403415</v>
          </cell>
          <cell r="J28">
            <v>1204.1013193130489</v>
          </cell>
          <cell r="K28">
            <v>4496.0420856475885</v>
          </cell>
          <cell r="L28">
            <v>10985.118247985849</v>
          </cell>
          <cell r="M28">
            <v>3711.7945699691768</v>
          </cell>
        </row>
        <row r="29">
          <cell r="H29">
            <v>2469.8325160592794</v>
          </cell>
          <cell r="I29">
            <v>2587.5423537725537</v>
          </cell>
          <cell r="J29">
            <v>10489.456620719277</v>
          </cell>
          <cell r="K29">
            <v>12443.439576738507</v>
          </cell>
          <cell r="L29">
            <v>17816.797626755386</v>
          </cell>
          <cell r="M29">
            <v>24041.401468866497</v>
          </cell>
        </row>
        <row r="30">
          <cell r="H30">
            <v>9194.3525265204225</v>
          </cell>
          <cell r="I30">
            <v>2264.0940631711401</v>
          </cell>
          <cell r="J30">
            <v>3760.891490484873</v>
          </cell>
          <cell r="K30">
            <v>95376.158291651169</v>
          </cell>
          <cell r="L30">
            <v>8084.7219428548433</v>
          </cell>
          <cell r="M30">
            <v>21302.728108656946</v>
          </cell>
        </row>
        <row r="31">
          <cell r="H31">
            <v>2148.69</v>
          </cell>
          <cell r="I31">
            <v>20580.72</v>
          </cell>
          <cell r="J31">
            <v>15044.97</v>
          </cell>
          <cell r="K31">
            <v>7508.33</v>
          </cell>
          <cell r="L31">
            <v>59453.08</v>
          </cell>
          <cell r="M31">
            <v>18758.45</v>
          </cell>
        </row>
        <row r="32">
          <cell r="H32">
            <v>0</v>
          </cell>
          <cell r="I32">
            <v>0</v>
          </cell>
          <cell r="J32">
            <v>0</v>
          </cell>
          <cell r="K32">
            <v>0</v>
          </cell>
          <cell r="L32">
            <v>0</v>
          </cell>
          <cell r="M32">
            <v>0</v>
          </cell>
        </row>
        <row r="33">
          <cell r="H33">
            <v>1544.128193359375</v>
          </cell>
          <cell r="I33">
            <v>3596.0732714843753</v>
          </cell>
          <cell r="J33">
            <v>1209.8667578125001</v>
          </cell>
          <cell r="K33">
            <v>6745</v>
          </cell>
          <cell r="L33">
            <v>11431</v>
          </cell>
          <cell r="M33">
            <v>5589</v>
          </cell>
        </row>
        <row r="38">
          <cell r="H38">
            <v>11602.134116298099</v>
          </cell>
          <cell r="I38">
            <v>44039.649257283498</v>
          </cell>
          <cell r="J38">
            <v>35268.616797235998</v>
          </cell>
          <cell r="K38">
            <v>21134.974699226899</v>
          </cell>
          <cell r="L38">
            <v>125159.99239585423</v>
          </cell>
          <cell r="M38">
            <v>150634.86611139931</v>
          </cell>
        </row>
        <row r="39">
          <cell r="H39">
            <v>9305.6575385139513</v>
          </cell>
          <cell r="I39">
            <v>31213.255136741929</v>
          </cell>
          <cell r="J39">
            <v>32741.827926470603</v>
          </cell>
          <cell r="K39">
            <v>140705.89214347111</v>
          </cell>
          <cell r="L39">
            <v>103750.6527765381</v>
          </cell>
          <cell r="M39">
            <v>98547.241057401989</v>
          </cell>
        </row>
        <row r="40">
          <cell r="H40">
            <v>49824.980601715957</v>
          </cell>
          <cell r="I40">
            <v>33214.342904435478</v>
          </cell>
          <cell r="J40">
            <v>32128.319715671216</v>
          </cell>
          <cell r="K40">
            <v>472366.27437092818</v>
          </cell>
          <cell r="L40">
            <v>92152.242327508182</v>
          </cell>
          <cell r="M40">
            <v>135005.48364243426</v>
          </cell>
        </row>
        <row r="41">
          <cell r="H41">
            <v>10954</v>
          </cell>
          <cell r="I41">
            <v>254114</v>
          </cell>
          <cell r="J41">
            <v>128982</v>
          </cell>
          <cell r="K41">
            <v>30160</v>
          </cell>
          <cell r="L41">
            <v>449009</v>
          </cell>
          <cell r="M41">
            <v>206472</v>
          </cell>
        </row>
        <row r="42">
          <cell r="H42">
            <v>0</v>
          </cell>
          <cell r="I42">
            <v>0</v>
          </cell>
          <cell r="J42">
            <v>0</v>
          </cell>
          <cell r="K42">
            <v>0</v>
          </cell>
          <cell r="L42">
            <v>0</v>
          </cell>
          <cell r="M42">
            <v>0</v>
          </cell>
        </row>
        <row r="43">
          <cell r="H43">
            <v>8058.66</v>
          </cell>
          <cell r="I43">
            <v>36239.67</v>
          </cell>
          <cell r="J43">
            <v>44149.520000000004</v>
          </cell>
          <cell r="K43">
            <v>33061</v>
          </cell>
          <cell r="L43">
            <v>99122</v>
          </cell>
          <cell r="M43">
            <v>164277</v>
          </cell>
        </row>
      </sheetData>
      <sheetData sheetId="14" refreshError="1"/>
      <sheetData sheetId="15" refreshError="1"/>
    </sheetDataSet>
  </externalBook>
</externalLink>
</file>

<file path=xl/tables/table1.xml><?xml version="1.0" encoding="utf-8"?>
<table xmlns="http://schemas.openxmlformats.org/spreadsheetml/2006/main" id="145" name="Tabelle65146" displayName="Tabelle65146" ref="A4:C10" totalsRowShown="0" headerRowDxfId="2311" dataDxfId="2310">
  <autoFilter ref="A4:C10"/>
  <sortState ref="A5:C10">
    <sortCondition ref="A4:A10"/>
  </sortState>
  <tableColumns count="3">
    <tableColumn id="1" name="Country" dataDxfId="2309">
      <calculatedColumnFormula>'Q2 19-Q3 19'!K5</calculatedColumnFormula>
    </tableColumn>
    <tableColumn id="2" name="Q4 2018" dataDxfId="2308">
      <calculatedColumnFormula>'Q4 18-Q1 19'!L5</calculatedColumnFormula>
    </tableColumn>
    <tableColumn id="3" name="Q1 2019" dataDxfId="2307">
      <calculatedColumnFormula>'Q4 18-Q1 19'!M5</calculatedColumnFormula>
    </tableColumn>
  </tableColumns>
  <tableStyleInfo name="TableStyleLight1" showFirstColumn="0" showLastColumn="0" showRowStripes="1" showColumnStripes="0"/>
</table>
</file>

<file path=xl/tables/table10.xml><?xml version="1.0" encoding="utf-8"?>
<table xmlns="http://schemas.openxmlformats.org/spreadsheetml/2006/main" id="157" name="Tabelle26158" displayName="Tabelle26158" ref="A153:Q159" totalsRowShown="0" headerRowDxfId="2149" dataDxfId="2148" tableBorderDxfId="2147">
  <autoFilter ref="A153:Q159"/>
  <sortState ref="A118:E123">
    <sortCondition ref="A117:A123"/>
  </sortState>
  <tableColumns count="17">
    <tableColumn id="1" name="Country" dataDxfId="2146">
      <calculatedColumnFormula>'Q2 19-Q3 19'!N41</calculatedColumnFormula>
    </tableColumn>
    <tableColumn id="2" name="Q4 2018" dataDxfId="2145">
      <calculatedColumnFormula>'Q4 18-Q1 19'!O32</calculatedColumnFormula>
    </tableColumn>
    <tableColumn id="3" name="Q1 2019" dataDxfId="2144">
      <calculatedColumnFormula>'Q4 18-Q1 19'!P32</calculatedColumnFormula>
    </tableColumn>
    <tableColumn id="4" name="Q2 2019" dataDxfId="2143">
      <calculatedColumnFormula>'Q2 19-Q3 19'!O41</calculatedColumnFormula>
    </tableColumn>
    <tableColumn id="5" name="Q3 2019" dataDxfId="2142">
      <calculatedColumnFormula>'Q2 19-Q3 19'!P41</calculatedColumnFormula>
    </tableColumn>
    <tableColumn id="6" name="Q4 2019" dataDxfId="2141">
      <calculatedColumnFormula>'Q2 19-Q3 19'!Q41</calculatedColumnFormula>
    </tableColumn>
    <tableColumn id="7" name="Q1 2020" dataDxfId="2140">
      <calculatedColumnFormula>'Q2 19-Q3 19'!R41</calculatedColumnFormula>
    </tableColumn>
    <tableColumn id="8" name="Q2 2020" dataDxfId="2139">
      <calculatedColumnFormula>'Q4 19-Q1 20'!Q41</calculatedColumnFormula>
    </tableColumn>
    <tableColumn id="9" name="Q3 2020" dataDxfId="2138">
      <calculatedColumnFormula>'Q4 19-Q1 20'!R41</calculatedColumnFormula>
    </tableColumn>
    <tableColumn id="10" name="Q4 2020" dataDxfId="2137"/>
    <tableColumn id="11" name="Q1 2021" dataDxfId="2136"/>
    <tableColumn id="12" name="Q2 2021" dataDxfId="2135">
      <calculatedColumnFormula>'Q2 21-Q3 21'!O41</calculatedColumnFormula>
    </tableColumn>
    <tableColumn id="13" name="Q3 2021" dataDxfId="2134">
      <calculatedColumnFormula>'Q2 21-Q3 21'!P41</calculatedColumnFormula>
    </tableColumn>
    <tableColumn id="14" name="Q4 2021" dataDxfId="2133">
      <calculatedColumnFormula>'Q4 21 -Q1 22'!AE53</calculatedColumnFormula>
    </tableColumn>
    <tableColumn id="15" name="Q1 2022" dataDxfId="2132">
      <calculatedColumnFormula>'Q4 21 -Q1 22'!AF53</calculatedColumnFormula>
    </tableColumn>
    <tableColumn id="16" name="Q2 2022" dataDxfId="2131">
      <calculatedColumnFormula>'Q2 22 - Q3 22'!AE53</calculatedColumnFormula>
    </tableColumn>
    <tableColumn id="17" name="Q3 2022" dataDxfId="2130">
      <calculatedColumnFormula>'Q2 22 - Q3 22'!AF53</calculatedColumnFormula>
    </tableColumn>
  </tableColumns>
  <tableStyleInfo name="TableStyleLight1" showFirstColumn="0" showLastColumn="0" showRowStripes="1" showColumnStripes="0"/>
</table>
</file>

<file path=xl/tables/table100.xml><?xml version="1.0" encoding="utf-8"?>
<table xmlns="http://schemas.openxmlformats.org/spreadsheetml/2006/main" id="334" name="Tabelle325592335" displayName="Tabelle325592335" ref="AU82:AZ88" totalsRowShown="0" headerRowDxfId="1363" dataDxfId="1362">
  <autoFilter ref="AU82:AZ88"/>
  <sortState ref="AU83:AX88">
    <sortCondition ref="AU41:AU47"/>
  </sortState>
  <tableColumns count="6">
    <tableColumn id="4" name="Country" dataDxfId="1361">
      <calculatedColumnFormula>'[2]Retail revenues - data'!H8</calculatedColumnFormula>
    </tableColumn>
    <tableColumn id="1" name="WB RLAH+" dataDxfId="1360">
      <calculatedColumnFormula>'[2]Retail revenues - data'!Q8/'[2]Retail volumes - data'!R8</calculatedColumnFormula>
    </tableColumn>
    <tableColumn id="5" name="WB RLAH" dataDxfId="1359">
      <calculatedColumnFormula>'[2]Retail revenues - data'!P8/'[2]Retail volumes - data'!P8</calculatedColumnFormula>
    </tableColumn>
    <tableColumn id="6" name="WB" dataDxfId="1358"/>
    <tableColumn id="2" name="EEA  " dataDxfId="1357">
      <calculatedColumnFormula>'[2]Retail revenues - data'!S8/'[2]Retail volumes - data'!S8</calculatedColumnFormula>
    </tableColumn>
    <tableColumn id="3" name="ROW  " dataDxfId="1356">
      <calculatedColumnFormula>'[2]Retail revenues - data'!T8/'[2]Retail volumes - data'!T8</calculatedColumnFormula>
    </tableColumn>
  </tableColumns>
  <tableStyleInfo name="TableStyleLight6" showFirstColumn="0" showLastColumn="0" showRowStripes="1" showColumnStripes="0"/>
</table>
</file>

<file path=xl/tables/table101.xml><?xml version="1.0" encoding="utf-8"?>
<table xmlns="http://schemas.openxmlformats.org/spreadsheetml/2006/main" id="335" name="Tabelle2726294336" displayName="Tabelle2726294336" ref="O82:T88" totalsRowShown="0" headerRowDxfId="1355" dataDxfId="1354" tableBorderDxfId="1353">
  <autoFilter ref="O82:T88"/>
  <sortState ref="O83:T88">
    <sortCondition ref="O83"/>
  </sortState>
  <tableColumns count="6">
    <tableColumn id="1" name="Country" dataDxfId="1352">
      <calculatedColumnFormula>'[2]Retail revenues - voice'!H18</calculatedColumnFormula>
    </tableColumn>
    <tableColumn id="5" name="WB RLAH+" dataDxfId="1351"/>
    <tableColumn id="6" name="WB RLAH" dataDxfId="1350">
      <calculatedColumnFormula>'[2]Retail revenues - voice'!J18/'[2]Retail volumes - voice'!J18</calculatedColumnFormula>
    </tableColumn>
    <tableColumn id="2" name="WB  alternative" dataDxfId="1349">
      <calculatedColumnFormula>'[2]Retail revenues - voice'!L18/'[2]Retail volumes - voice'!L18</calculatedColumnFormula>
    </tableColumn>
    <tableColumn id="3" name="EEA  " dataDxfId="1348">
      <calculatedColumnFormula>'[2]Retail revenues - voice'!M18/'[2]Retail volumes - voice'!M18</calculatedColumnFormula>
    </tableColumn>
    <tableColumn id="4" name="ROW  " dataDxfId="1347">
      <calculatedColumnFormula>'[2]Retail revenues - voice'!N18/'[2]Retail volumes - voice'!N18</calculatedColumnFormula>
    </tableColumn>
  </tableColumns>
  <tableStyleInfo name="TableStyleLight1" showFirstColumn="0" showLastColumn="0" showRowStripes="1" showColumnStripes="0"/>
</table>
</file>

<file path=xl/tables/table102.xml><?xml version="1.0" encoding="utf-8"?>
<table xmlns="http://schemas.openxmlformats.org/spreadsheetml/2006/main" id="336" name="Tabelle2836395337" displayName="Tabelle2836395337" ref="U82:Z88" totalsRowShown="0" headerRowDxfId="1346" dataDxfId="1345" tableBorderDxfId="1344">
  <autoFilter ref="U82:Z88"/>
  <sortState ref="U83:Z88">
    <sortCondition ref="U83"/>
  </sortState>
  <tableColumns count="6">
    <tableColumn id="4" name="Country" dataDxfId="1343">
      <calculatedColumnFormula>'[2]Retail revenues - voice'!H18</calculatedColumnFormula>
    </tableColumn>
    <tableColumn id="5" name="WB RLAH+" dataDxfId="1342"/>
    <tableColumn id="6" name="WB RLAH" dataDxfId="1341">
      <calculatedColumnFormula>'[2]Retail revenues - voice'!P18/'[2]Retail volumes - voice'!P18</calculatedColumnFormula>
    </tableColumn>
    <tableColumn id="1" name="WB alternative" dataDxfId="1340">
      <calculatedColumnFormula>'[2]Retail revenues - voice'!R18/'[2]Retail volumes - voice'!R18</calculatedColumnFormula>
    </tableColumn>
    <tableColumn id="2" name="EEA  " dataDxfId="1339">
      <calculatedColumnFormula>'[2]Retail revenues - voice'!S18/'[2]Retail volumes - voice'!S18</calculatedColumnFormula>
    </tableColumn>
    <tableColumn id="3" name="ROW  " dataDxfId="1338">
      <calculatedColumnFormula>'[2]Retail revenues - voice'!T18/'[2]Retail volumes - voice'!T18</calculatedColumnFormula>
    </tableColumn>
  </tableColumns>
  <tableStyleInfo name="TableStyleLight6" showFirstColumn="0" showLastColumn="0" showRowStripes="1" showColumnStripes="0"/>
</table>
</file>

<file path=xl/tables/table103.xml><?xml version="1.0" encoding="utf-8"?>
<table xmlns="http://schemas.openxmlformats.org/spreadsheetml/2006/main" id="231" name="Tabelle2457225232" displayName="Tabelle2457225232" ref="T52:V58" totalsRowShown="0" headerRowDxfId="1337" dataDxfId="1336" tableBorderDxfId="1335">
  <autoFilter ref="T52:V58"/>
  <sortState ref="T53:V58">
    <sortCondition ref="T53"/>
  </sortState>
  <tableColumns count="3">
    <tableColumn id="1" name="Country" dataDxfId="1334"/>
    <tableColumn id="2" name="Q4 2021" dataDxfId="1333">
      <calculatedColumnFormula>'[2]Retail volumes - voice'!Z18/([2]Subscribers!Z8)/3</calculatedColumnFormula>
    </tableColumn>
    <tableColumn id="3" name="Q1 2022" dataDxfId="1332">
      <calculatedColumnFormula>'[2]Retail volumes - voice'!AF18/([2]Subscribers!AF8)/3</calculatedColumnFormula>
    </tableColumn>
  </tableColumns>
  <tableStyleInfo name="TableStyleLight1" showFirstColumn="0" showLastColumn="0" showRowStripes="1" showColumnStripes="0"/>
</table>
</file>

<file path=xl/tables/table104.xml><?xml version="1.0" encoding="utf-8"?>
<table xmlns="http://schemas.openxmlformats.org/spreadsheetml/2006/main" id="232" name="Tabelle2558226233" displayName="Tabelle2558226233" ref="Y52:AA58" totalsRowShown="0" headerRowDxfId="1331" tableBorderDxfId="1330">
  <autoFilter ref="Y52:AA58"/>
  <sortState ref="Y53:AA58">
    <sortCondition ref="Y53"/>
  </sortState>
  <tableColumns count="3">
    <tableColumn id="1" name="Country" dataDxfId="1329"/>
    <tableColumn id="2" name="Q4 2021" dataDxfId="1328">
      <calculatedColumnFormula>'[2]Retail volumes - SMS'!AA8/[2]Subscribers!AA8/3</calculatedColumnFormula>
    </tableColumn>
    <tableColumn id="3" name="Q1 2022" dataDxfId="1327">
      <calculatedColumnFormula>'[2]Retail volumes - SMS'!AG8/([2]Subscribers!AG8)/3</calculatedColumnFormula>
    </tableColumn>
  </tableColumns>
  <tableStyleInfo name="TableStyleLight1" showFirstColumn="0" showLastColumn="0" showRowStripes="1" showColumnStripes="0"/>
</table>
</file>

<file path=xl/tables/table105.xml><?xml version="1.0" encoding="utf-8"?>
<table xmlns="http://schemas.openxmlformats.org/spreadsheetml/2006/main" id="240" name="Tabelle2659227241" displayName="Tabelle2659227241" ref="AD52:AF58" totalsRowShown="0" headerRowDxfId="1326" tableBorderDxfId="1325">
  <autoFilter ref="AD52:AF58"/>
  <sortState ref="AD53:AF58">
    <sortCondition ref="AD53"/>
  </sortState>
  <tableColumns count="3">
    <tableColumn id="1" name="Country" dataDxfId="1324"/>
    <tableColumn id="2" name="Q4 2021" dataDxfId="1323">
      <calculatedColumnFormula>'[2]Retail volumes - data'!AB8/([2]Subscribers!AB8)/3</calculatedColumnFormula>
    </tableColumn>
    <tableColumn id="3" name="Q1 2022" dataDxfId="1322">
      <calculatedColumnFormula>'[2]Retail volumes - data'!AH8/([2]Subscribers!AH8)/3</calculatedColumnFormula>
    </tableColumn>
  </tableColumns>
  <tableStyleInfo name="TableStyleLight1" showFirstColumn="0" showLastColumn="0" showRowStripes="1" showColumnStripes="0"/>
</table>
</file>

<file path=xl/tables/table106.xml><?xml version="1.0" encoding="utf-8"?>
<table xmlns="http://schemas.openxmlformats.org/spreadsheetml/2006/main" id="104" name="Tabelle2345105" displayName="Tabelle2345105" ref="B40:D46" totalsRowShown="0" headerRowDxfId="1321" dataDxfId="1320" tableBorderDxfId="1319">
  <autoFilter ref="B40:D46"/>
  <sortState ref="B41:D46">
    <sortCondition ref="B40:B46"/>
  </sortState>
  <tableColumns count="3">
    <tableColumn id="1" name="Country" dataDxfId="1318">
      <calculatedColumnFormula>'[1]List of NRAs'!A3</calculatedColumnFormula>
    </tableColumn>
    <tableColumn id="2" name="Q2 2021" dataDxfId="1317">
      <calculatedColumnFormula>('[1]Retail volumes - voice'!K8/([1]Subscribers!K8))/3</calculatedColumnFormula>
    </tableColumn>
    <tableColumn id="3" name="Q3 2021" dataDxfId="1316">
      <calculatedColumnFormula>('[1]Retail volumes - voice'!P8/([1]Subscribers!P8))/3</calculatedColumnFormula>
    </tableColumn>
  </tableColumns>
  <tableStyleInfo name="TableStyleLight1" showFirstColumn="0" showLastColumn="0" showRowStripes="1" showColumnStripes="0"/>
</table>
</file>

<file path=xl/tables/table107.xml><?xml version="1.0" encoding="utf-8"?>
<table xmlns="http://schemas.openxmlformats.org/spreadsheetml/2006/main" id="105" name="Tabelle2457106" displayName="Tabelle2457106" ref="F40:H46" totalsRowShown="0" headerRowDxfId="1315" dataDxfId="1314" tableBorderDxfId="1313">
  <autoFilter ref="F40:H46"/>
  <sortState ref="F41:H46">
    <sortCondition ref="F40:F46"/>
  </sortState>
  <tableColumns count="3">
    <tableColumn id="1" name="Country" dataDxfId="1312">
      <calculatedColumnFormula>'[1]Retail volumes - voice'!B38</calculatedColumnFormula>
    </tableColumn>
    <tableColumn id="2" name="Q2 2021" dataDxfId="1311">
      <calculatedColumnFormula>'[1]Retail volumes - voice'!K18/([1]Subscribers!K8)/3</calculatedColumnFormula>
    </tableColumn>
    <tableColumn id="3" name="Q3 2021" dataDxfId="1310">
      <calculatedColumnFormula>'[1]Retail volumes - voice'!P18/([1]Subscribers!P8)/3</calculatedColumnFormula>
    </tableColumn>
  </tableColumns>
  <tableStyleInfo name="TableStyleLight1" showFirstColumn="0" showLastColumn="0" showRowStripes="1" showColumnStripes="0"/>
</table>
</file>

<file path=xl/tables/table108.xml><?xml version="1.0" encoding="utf-8"?>
<table xmlns="http://schemas.openxmlformats.org/spreadsheetml/2006/main" id="106" name="Tabelle2558107" displayName="Tabelle2558107" ref="J40:L46" totalsRowShown="0" headerRowDxfId="1309" dataDxfId="1308" tableBorderDxfId="1307">
  <autoFilter ref="J40:L46"/>
  <sortState ref="J41:L46">
    <sortCondition ref="J40:J46"/>
  </sortState>
  <tableColumns count="3">
    <tableColumn id="1" name="Country" dataDxfId="1306">
      <calculatedColumnFormula>'[1]Retail volumes - SMS'!B8</calculatedColumnFormula>
    </tableColumn>
    <tableColumn id="2" name="Q2 2021" dataDxfId="1305">
      <calculatedColumnFormula>'[1]Retail volumes - SMS'!K8/[1]Subscribers!K8/3</calculatedColumnFormula>
    </tableColumn>
    <tableColumn id="3" name="Q3 2021" dataDxfId="1304">
      <calculatedColumnFormula>'[1]Retail volumes - SMS'!P8/([1]Subscribers!P8)/3</calculatedColumnFormula>
    </tableColumn>
  </tableColumns>
  <tableStyleInfo name="TableStyleLight1" showFirstColumn="0" showLastColumn="0" showRowStripes="1" showColumnStripes="0"/>
</table>
</file>

<file path=xl/tables/table109.xml><?xml version="1.0" encoding="utf-8"?>
<table xmlns="http://schemas.openxmlformats.org/spreadsheetml/2006/main" id="137" name="Tabelle2659138" displayName="Tabelle2659138" ref="N40:P46" totalsRowShown="0" headerRowDxfId="1303" dataDxfId="1302" tableBorderDxfId="1301">
  <autoFilter ref="N40:P46"/>
  <sortState ref="N41:P46">
    <sortCondition ref="N40:N46"/>
  </sortState>
  <tableColumns count="3">
    <tableColumn id="1" name="Country" dataDxfId="1300">
      <calculatedColumnFormula>'[1]Retail volumes - data'!B8</calculatedColumnFormula>
    </tableColumn>
    <tableColumn id="2" name="Q2 2021" dataDxfId="1299">
      <calculatedColumnFormula>'[1]Retail volumes - data'!K8/([1]Subscribers!K8)/3</calculatedColumnFormula>
    </tableColumn>
    <tableColumn id="3" name="Q3 2021" dataDxfId="1298">
      <calculatedColumnFormula>'[1]Retail volumes - data'!P8/([1]Subscribers!P8)/3</calculatedColumnFormula>
    </tableColumn>
  </tableColumns>
  <tableStyleInfo name="TableStyleLight1" showFirstColumn="0" showLastColumn="0" showRowStripes="1" showColumnStripes="0"/>
</table>
</file>

<file path=xl/tables/table11.xml><?xml version="1.0" encoding="utf-8"?>
<table xmlns="http://schemas.openxmlformats.org/spreadsheetml/2006/main" id="158" name="Tabelle2348159" displayName="Tabelle2348159" ref="A12:Q18" totalsRowShown="0" headerRowDxfId="2129" dataDxfId="2128" tableBorderDxfId="2127">
  <autoFilter ref="A12:Q18"/>
  <sortState ref="A13:E18">
    <sortCondition ref="A12:A18"/>
  </sortState>
  <tableColumns count="17">
    <tableColumn id="1" name="Country" dataDxfId="2126">
      <calculatedColumnFormula>'Q2 19-Q3 19'!B50</calculatedColumnFormula>
    </tableColumn>
    <tableColumn id="2" name="Q4 2018" dataDxfId="2125">
      <calculatedColumnFormula>'Q4 18-Q1 19'!C41</calculatedColumnFormula>
    </tableColumn>
    <tableColumn id="3" name="Q1 2019" dataDxfId="2124">
      <calculatedColumnFormula>'Q4 18-Q1 19'!D41</calculatedColumnFormula>
    </tableColumn>
    <tableColumn id="4" name="Q2 2019" dataDxfId="2123">
      <calculatedColumnFormula>'Q2 19-Q3 19'!C50</calculatedColumnFormula>
    </tableColumn>
    <tableColumn id="5" name="Q3 2019" dataDxfId="2122">
      <calculatedColumnFormula>'Q2 19-Q3 19'!D50</calculatedColumnFormula>
    </tableColumn>
    <tableColumn id="6" name="Q4 2019" dataDxfId="2121">
      <calculatedColumnFormula>'Q2 19-Q3 19'!E50</calculatedColumnFormula>
    </tableColumn>
    <tableColumn id="7" name="Q1 2020" dataDxfId="2120">
      <calculatedColumnFormula>'Q2 19-Q3 19'!F50</calculatedColumnFormula>
    </tableColumn>
    <tableColumn id="8" name="Q2 2020" dataDxfId="2119">
      <calculatedColumnFormula>'Q4 19-Q1 20'!E50</calculatedColumnFormula>
    </tableColumn>
    <tableColumn id="9" name="Q3 2020" dataDxfId="2118">
      <calculatedColumnFormula>'Q4 19-Q1 20'!F50</calculatedColumnFormula>
    </tableColumn>
    <tableColumn id="10" name="Q4 2020" dataDxfId="2117"/>
    <tableColumn id="11" name="Q1 2021" dataDxfId="2116"/>
    <tableColumn id="12" name="Q2 2021" dataDxfId="2115">
      <calculatedColumnFormula>'Q2 21-Q3 21'!C50</calculatedColumnFormula>
    </tableColumn>
    <tableColumn id="13" name="Q3 2021" dataDxfId="2114">
      <calculatedColumnFormula>'Q2 21-Q3 21'!D50</calculatedColumnFormula>
    </tableColumn>
    <tableColumn id="14" name="Q4 2021" dataDxfId="2113">
      <calculatedColumnFormula>'Q4 21 -Q1 22'!C62</calculatedColumnFormula>
    </tableColumn>
    <tableColumn id="15" name="Q1 2022" dataDxfId="2112">
      <calculatedColumnFormula>'Q4 21 -Q1 22'!D62</calculatedColumnFormula>
    </tableColumn>
    <tableColumn id="16" name="Q2 2022" dataDxfId="2111">
      <calculatedColumnFormula>'Q2 22 - Q3 22'!C62</calculatedColumnFormula>
    </tableColumn>
    <tableColumn id="17" name="Q3 20222" dataDxfId="2110">
      <calculatedColumnFormula>'Q2 22 - Q3 22'!D62</calculatedColumnFormula>
    </tableColumn>
  </tableColumns>
  <tableStyleInfo name="TableStyleLight1" showFirstColumn="0" showLastColumn="0" showRowStripes="1" showColumnStripes="0"/>
</table>
</file>

<file path=xl/tables/table110.xml><?xml version="1.0" encoding="utf-8"?>
<table xmlns="http://schemas.openxmlformats.org/spreadsheetml/2006/main" id="138" name="Tabelle2760139" displayName="Tabelle2760139" ref="B59:E65" totalsRowShown="0" headerRowDxfId="1297" dataDxfId="1296" tableBorderDxfId="1295">
  <autoFilter ref="B59:E65"/>
  <sortState ref="B60:E65">
    <sortCondition ref="B59:B65"/>
  </sortState>
  <tableColumns count="4">
    <tableColumn id="1" name="Country" dataDxfId="1294">
      <calculatedColumnFormula>'[1]Wholesale voice'!H8</calculatedColumnFormula>
    </tableColumn>
    <tableColumn id="2" name="WB (group and non-group)" dataDxfId="1293">
      <calculatedColumnFormula>('[1]Wholesale voice'!I18+'[1]Wholesale voice'!I38)/('[1]Wholesale voice'!I8+'[1]Wholesale voice'!I28)</calculatedColumnFormula>
    </tableColumn>
    <tableColumn id="3" name="EEA (group and non-group)" dataDxfId="1292">
      <calculatedColumnFormula>('[1]Wholesale voice'!J18+'[1]Wholesale voice'!J38)/('[1]Wholesale voice'!J8+'[1]Wholesale voice'!J28)</calculatedColumnFormula>
    </tableColumn>
    <tableColumn id="4" name="ROW (group and non-group)" dataDxfId="1291">
      <calculatedColumnFormula>('[1]Wholesale voice'!K18+'[1]Wholesale voice'!K38)/('[1]Wholesale voice'!K8+'[1]Wholesale voice'!K28)</calculatedColumnFormula>
    </tableColumn>
  </tableColumns>
  <tableStyleInfo name="TableStyleLight1" showFirstColumn="0" showLastColumn="0" showRowStripes="1" showColumnStripes="0"/>
</table>
</file>

<file path=xl/tables/table111.xml><?xml version="1.0" encoding="utf-8"?>
<table xmlns="http://schemas.openxmlformats.org/spreadsheetml/2006/main" id="139" name="Tabelle2861140" displayName="Tabelle2861140" ref="F59:I65" totalsRowShown="0" headerRowDxfId="1290" dataDxfId="1289" tableBorderDxfId="1288">
  <autoFilter ref="F59:I65"/>
  <sortState ref="F60:I65">
    <sortCondition ref="F59:F65"/>
  </sortState>
  <tableColumns count="4">
    <tableColumn id="4" name="Country" dataDxfId="1287">
      <calculatedColumnFormula>'[1]Wholesale voice'!H18</calculatedColumnFormula>
    </tableColumn>
    <tableColumn id="1" name="WB (group and non-group)" dataDxfId="1286">
      <calculatedColumnFormula>('[1]Wholesale voice'!L18+'[1]Wholesale voice'!L38)/('[1]Wholesale voice'!L8+'[1]Wholesale voice'!L28)</calculatedColumnFormula>
    </tableColumn>
    <tableColumn id="2" name="EEA (group and non-group)" dataDxfId="1285">
      <calculatedColumnFormula>('[1]Wholesale voice'!M18+'[1]Wholesale voice'!M38)/('[1]Wholesale voice'!M8+'[1]Wholesale voice'!M28)</calculatedColumnFormula>
    </tableColumn>
    <tableColumn id="3" name="ROW (group and non-group)" dataDxfId="1284">
      <calculatedColumnFormula>('[1]Wholesale voice'!N18+'[1]Wholesale voice'!N38)/('[1]Wholesale voice'!N8+'[1]Wholesale voice'!N28)</calculatedColumnFormula>
    </tableColumn>
  </tableColumns>
  <tableStyleInfo name="TableStyleLight6" showFirstColumn="0" showLastColumn="0" showRowStripes="1" showColumnStripes="0"/>
</table>
</file>

<file path=xl/tables/table112.xml><?xml version="1.0" encoding="utf-8"?>
<table xmlns="http://schemas.openxmlformats.org/spreadsheetml/2006/main" id="140" name="Tabelle2964141" displayName="Tabelle2964141" ref="K59:N65" totalsRowShown="0" headerRowDxfId="1283" dataDxfId="1282">
  <autoFilter ref="K59:N65"/>
  <sortState ref="K60:N65">
    <sortCondition ref="K59:K65"/>
  </sortState>
  <tableColumns count="4">
    <tableColumn id="1" name="Country" dataDxfId="1281">
      <calculatedColumnFormula>'[1]Wholesale SMS'!H8</calculatedColumnFormula>
    </tableColumn>
    <tableColumn id="2" name="WB (group and non-group)" dataDxfId="1280">
      <calculatedColumnFormula>('[1]Wholesale SMS'!I18+'[1]Wholesale SMS'!I38)/('[1]Wholesale SMS'!I8+'[1]Wholesale SMS'!I28)</calculatedColumnFormula>
    </tableColumn>
    <tableColumn id="3" name="EEA (group and non-group)" dataDxfId="1279">
      <calculatedColumnFormula>('[1]Wholesale SMS'!J18+'[1]Wholesale SMS'!J38)/('[1]Wholesale SMS'!J8+'[1]Wholesale SMS'!J28)</calculatedColumnFormula>
    </tableColumn>
    <tableColumn id="4" name="ROW (group and non-group)" dataDxfId="1278">
      <calculatedColumnFormula>('[1]Wholesale SMS'!K18+'[1]Wholesale SMS'!K38)/('[1]Wholesale SMS'!K8+'[1]Wholesale SMS'!K28)</calculatedColumnFormula>
    </tableColumn>
  </tableColumns>
  <tableStyleInfo name="TableStyleLight1" showFirstColumn="0" showLastColumn="0" showRowStripes="1" showColumnStripes="0"/>
</table>
</file>

<file path=xl/tables/table113.xml><?xml version="1.0" encoding="utf-8"?>
<table xmlns="http://schemas.openxmlformats.org/spreadsheetml/2006/main" id="141" name="Tabelle3067142" displayName="Tabelle3067142" ref="O59:R65" totalsRowShown="0" headerRowDxfId="1277" dataDxfId="1276">
  <autoFilter ref="O59:R65">
    <filterColumn colId="1" hiddenButton="1"/>
    <filterColumn colId="2" hiddenButton="1"/>
    <filterColumn colId="3" hiddenButton="1"/>
  </autoFilter>
  <sortState ref="O60:R65">
    <sortCondition ref="O59:O65"/>
  </sortState>
  <tableColumns count="4">
    <tableColumn id="4" name="Country" dataDxfId="1275">
      <calculatedColumnFormula>'[1]Wholesale SMS'!H18</calculatedColumnFormula>
    </tableColumn>
    <tableColumn id="1" name="WB (group and non-group)" dataDxfId="1274">
      <calculatedColumnFormula>('[1]Wholesale SMS'!L18+'[1]Wholesale SMS'!L38)/('[1]Wholesale SMS'!L8+'[1]Wholesale SMS'!L28)</calculatedColumnFormula>
    </tableColumn>
    <tableColumn id="2" name="EEA (group and non-group)" dataDxfId="1273">
      <calculatedColumnFormula>('[1]Wholesale SMS'!M18+'[1]Wholesale SMS'!M38)/('[1]Wholesale SMS'!M8+'[1]Wholesale SMS'!M28)</calculatedColumnFormula>
    </tableColumn>
    <tableColumn id="3" name="ROW (group and non-group)" dataDxfId="1272">
      <calculatedColumnFormula>('[1]Wholesale SMS'!N18+'[1]Wholesale SMS'!N38)/('[1]Wholesale SMS'!N8+'[1]Wholesale SMS'!N28)</calculatedColumnFormula>
    </tableColumn>
  </tableColumns>
  <tableStyleInfo name="TableStyleLight6" showFirstColumn="0" showLastColumn="0" showRowStripes="1" showColumnStripes="0"/>
</table>
</file>

<file path=xl/tables/table114.xml><?xml version="1.0" encoding="utf-8"?>
<table xmlns="http://schemas.openxmlformats.org/spreadsheetml/2006/main" id="142" name="Tabelle3178143" displayName="Tabelle3178143" ref="T59:W65" totalsRowShown="0" headerRowDxfId="1271" dataDxfId="1270">
  <autoFilter ref="T59:W65"/>
  <sortState ref="T60:W65">
    <sortCondition ref="T59:T65"/>
  </sortState>
  <tableColumns count="4">
    <tableColumn id="1" name="Country" dataDxfId="1269">
      <calculatedColumnFormula>'[1]Wholesale data'!H8</calculatedColumnFormula>
    </tableColumn>
    <tableColumn id="2" name="WB (group and non-group)" dataDxfId="1268">
      <calculatedColumnFormula>('[1]Wholesale data'!I18+'[1]Wholesale data'!I38)/('[1]Wholesale data'!I8+'[1]Wholesale data'!I28)</calculatedColumnFormula>
    </tableColumn>
    <tableColumn id="3" name="EEA (group and non-group)" dataDxfId="1267">
      <calculatedColumnFormula>('[1]Wholesale data'!J18+'[1]Wholesale data'!J38)/('[1]Wholesale data'!J8+'[1]Wholesale data'!J28)</calculatedColumnFormula>
    </tableColumn>
    <tableColumn id="4" name="ROW (group and non-group)" dataDxfId="1266">
      <calculatedColumnFormula>('[1]Wholesale data'!K18+'[1]Wholesale data'!K38)/('[1]Wholesale data'!K8+'[1]Wholesale data'!K28)</calculatedColumnFormula>
    </tableColumn>
  </tableColumns>
  <tableStyleInfo name="TableStyleLight1" showFirstColumn="0" showLastColumn="0" showRowStripes="1" showColumnStripes="0"/>
</table>
</file>

<file path=xl/tables/table115.xml><?xml version="1.0" encoding="utf-8"?>
<table xmlns="http://schemas.openxmlformats.org/spreadsheetml/2006/main" id="143" name="Tabelle3279144" displayName="Tabelle3279144" ref="X59:AA65" totalsRowShown="0" headerRowDxfId="1265" dataDxfId="1264">
  <autoFilter ref="X59:AA65">
    <filterColumn colId="1" hiddenButton="1"/>
    <filterColumn colId="2" hiddenButton="1"/>
    <filterColumn colId="3" hiddenButton="1"/>
  </autoFilter>
  <sortState ref="X60:AA65">
    <sortCondition ref="X59:X65"/>
  </sortState>
  <tableColumns count="4">
    <tableColumn id="4" name="Country" dataDxfId="1263">
      <calculatedColumnFormula>'[1]Wholesale data'!H18</calculatedColumnFormula>
    </tableColumn>
    <tableColumn id="1" name="WB (group and non-group)" dataDxfId="1262">
      <calculatedColumnFormula>('[1]Wholesale data'!L18+'[1]Wholesale data'!L38)/('[1]Wholesale data'!L8+'[1]Wholesale data'!L28)</calculatedColumnFormula>
    </tableColumn>
    <tableColumn id="2" name="EEA (group and non-group)" dataDxfId="1261">
      <calculatedColumnFormula>('[1]Wholesale data'!M18+'[1]Wholesale data'!M38)/('[1]Wholesale data'!M8+'[1]Wholesale data'!M28)</calculatedColumnFormula>
    </tableColumn>
    <tableColumn id="3" name="ROW (group and non-group)" dataDxfId="1260">
      <calculatedColumnFormula>('[1]Wholesale data'!N18+'[1]Wholesale data'!N38)/('[1]Wholesale data'!N8+'[1]Wholesale data'!N28)</calculatedColumnFormula>
    </tableColumn>
  </tableColumns>
  <tableStyleInfo name="TableStyleLight6" showFirstColumn="0" showLastColumn="0" showRowStripes="1" showColumnStripes="0"/>
</table>
</file>

<file path=xl/tables/table116.xml><?xml version="1.0" encoding="utf-8"?>
<table xmlns="http://schemas.openxmlformats.org/spreadsheetml/2006/main" id="144" name="Tabelle234480145" displayName="Tabelle234480145" ref="B22:D28" totalsRowShown="0" headerRowDxfId="1259" dataDxfId="1258" tableBorderDxfId="1257">
  <autoFilter ref="B22:D28"/>
  <sortState ref="B23:D28">
    <sortCondition ref="B22:B28"/>
  </sortState>
  <tableColumns count="3">
    <tableColumn id="1" name="Country" dataDxfId="1256">
      <calculatedColumnFormula>'[1]List of NRAs'!A3</calculatedColumnFormula>
    </tableColumn>
    <tableColumn id="2" name="Q2 2021" dataDxfId="1255">
      <calculatedColumnFormula>('[1]Retail volumes - voice'!C8/([1]Subscribers!H8))/3</calculatedColumnFormula>
    </tableColumn>
    <tableColumn id="3" name="Q3 2021" dataDxfId="1254">
      <calculatedColumnFormula>('[1]Retail volumes - voice'!D8/([1]Subscribers!M8))/3</calculatedColumnFormula>
    </tableColumn>
  </tableColumns>
  <tableStyleInfo name="TableStyleLight1" showFirstColumn="0" showLastColumn="0" showRowStripes="1" showColumnStripes="0"/>
</table>
</file>

<file path=xl/tables/table117.xml><?xml version="1.0" encoding="utf-8"?>
<table xmlns="http://schemas.openxmlformats.org/spreadsheetml/2006/main" id="147" name="Tabelle254681148" displayName="Tabelle254681148" ref="F22:H28" totalsRowShown="0" headerRowDxfId="1253" dataDxfId="1252" tableBorderDxfId="1251">
  <autoFilter ref="F22:H28"/>
  <sortState ref="F23:H28">
    <sortCondition ref="F22:F28"/>
  </sortState>
  <tableColumns count="3">
    <tableColumn id="1" name="Country" dataDxfId="1250">
      <calculatedColumnFormula>'[1]Retail volumes - SMS'!B8</calculatedColumnFormula>
    </tableColumn>
    <tableColumn id="2" name="Q2 2021" dataDxfId="1249">
      <calculatedColumnFormula>'[1]Retail volumes - SMS'!C8/[1]Subscribers!H8/3</calculatedColumnFormula>
    </tableColumn>
    <tableColumn id="3" name="Q3 2021" dataDxfId="1248">
      <calculatedColumnFormula>'[1]Retail volumes - SMS'!D8/[1]Subscribers!M8/3</calculatedColumnFormula>
    </tableColumn>
  </tableColumns>
  <tableStyleInfo name="TableStyleLight1" showFirstColumn="0" showLastColumn="0" showRowStripes="1" showColumnStripes="0"/>
</table>
</file>

<file path=xl/tables/table118.xml><?xml version="1.0" encoding="utf-8"?>
<table xmlns="http://schemas.openxmlformats.org/spreadsheetml/2006/main" id="148" name="Tabelle264782149" displayName="Tabelle264782149" ref="J22:L28" totalsRowShown="0" headerRowDxfId="1247" dataDxfId="1246" tableBorderDxfId="1245">
  <autoFilter ref="J22:L28"/>
  <sortState ref="J23:L28">
    <sortCondition ref="J22:J28"/>
  </sortState>
  <tableColumns count="3">
    <tableColumn id="1" name="Country" dataDxfId="1244">
      <calculatedColumnFormula>'[1]Retail volumes - data'!B8</calculatedColumnFormula>
    </tableColumn>
    <tableColumn id="2" name="Q2 2021" dataDxfId="1243">
      <calculatedColumnFormula>'[1]Retail volumes - data'!C8/([1]Subscribers!H8)/3</calculatedColumnFormula>
    </tableColumn>
    <tableColumn id="3" name="Q3 2021" dataDxfId="1242">
      <calculatedColumnFormula>'[1]Retail volumes - data'!C8/([1]Subscribers!M8)/3</calculatedColumnFormula>
    </tableColumn>
  </tableColumns>
  <tableStyleInfo name="TableStyleLight1" showFirstColumn="0" showLastColumn="0" showRowStripes="1" showColumnStripes="0"/>
</table>
</file>

<file path=xl/tables/table119.xml><?xml version="1.0" encoding="utf-8"?>
<table xmlns="http://schemas.openxmlformats.org/spreadsheetml/2006/main" id="149" name="Tabelle234883150" displayName="Tabelle234883150" ref="B49:D55" totalsRowShown="0" headerRowDxfId="1241" dataDxfId="1240" tableBorderDxfId="1239">
  <autoFilter ref="B49:D55"/>
  <sortState ref="B50:D55">
    <sortCondition ref="B49:B55"/>
  </sortState>
  <tableColumns count="3">
    <tableColumn id="1" name="Country" dataDxfId="1238">
      <calculatedColumnFormula>'[1]Retail volumes - voice'!B8</calculatedColumnFormula>
    </tableColumn>
    <tableColumn id="2" name="Q2 2021" dataDxfId="1237">
      <calculatedColumnFormula>('[1]Retail volumes - voice'!L8/([1]Subscribers!L8))/3</calculatedColumnFormula>
    </tableColumn>
    <tableColumn id="3" name="Q3 2021" dataDxfId="1236">
      <calculatedColumnFormula>('[1]Retail volumes - voice'!Q8/([1]Subscribers!Q8))/3</calculatedColumnFormula>
    </tableColumn>
  </tableColumns>
  <tableStyleInfo name="TableStyleLight1" showFirstColumn="0" showLastColumn="0" showRowStripes="1" showColumnStripes="0"/>
</table>
</file>

<file path=xl/tables/table12.xml><?xml version="1.0" encoding="utf-8"?>
<table xmlns="http://schemas.openxmlformats.org/spreadsheetml/2006/main" id="159" name="Tabelle234840104160" displayName="Tabelle234840104160" ref="A21:Q27" totalsRowShown="0" headerRowDxfId="2109" dataDxfId="2108" tableBorderDxfId="2107">
  <autoFilter ref="A21:Q27"/>
  <sortState ref="A22:E27">
    <sortCondition ref="A21:A27"/>
  </sortState>
  <tableColumns count="17">
    <tableColumn id="1" name="Country" dataDxfId="2106">
      <calculatedColumnFormula>'Q2 19-Q3 19'!B32</calculatedColumnFormula>
    </tableColumn>
    <tableColumn id="2" name=" " dataDxfId="2105"/>
    <tableColumn id="3" name="  " dataDxfId="2104"/>
    <tableColumn id="6" name="Q2 2019" dataDxfId="2103">
      <calculatedColumnFormula>'Q2 19-Q3 19'!C32</calculatedColumnFormula>
    </tableColumn>
    <tableColumn id="7" name="Q3 2019" dataDxfId="2102">
      <calculatedColumnFormula>'Q2 19-Q3 19'!D32</calculatedColumnFormula>
    </tableColumn>
    <tableColumn id="4" name="Q4 2019" dataDxfId="2101">
      <calculatedColumnFormula>'Q2 19-Q3 19'!E32</calculatedColumnFormula>
    </tableColumn>
    <tableColumn id="5" name="Q1 2020" dataDxfId="2100">
      <calculatedColumnFormula>'Q2 19-Q3 19'!F32</calculatedColumnFormula>
    </tableColumn>
    <tableColumn id="8" name="Q2 2020" dataDxfId="2099">
      <calculatedColumnFormula>'Q4 19-Q1 20'!E32</calculatedColumnFormula>
    </tableColumn>
    <tableColumn id="9" name="Q3 2020" dataDxfId="2098">
      <calculatedColumnFormula>'Q4 19-Q1 20'!F32</calculatedColumnFormula>
    </tableColumn>
    <tableColumn id="10" name="Q4 2020" dataDxfId="2097"/>
    <tableColumn id="11" name="Q1 2021" dataDxfId="2096"/>
    <tableColumn id="12" name="Q2 2021" dataDxfId="2095">
      <calculatedColumnFormula>'Q2 21-Q3 21'!C32</calculatedColumnFormula>
    </tableColumn>
    <tableColumn id="13" name="Q3 2021" dataDxfId="2094">
      <calculatedColumnFormula>'Q2 21-Q3 21'!D32</calculatedColumnFormula>
    </tableColumn>
    <tableColumn id="14" name="Q4 2021" dataDxfId="2093">
      <calculatedColumnFormula>'Q4 21 -Q1 22'!C44</calculatedColumnFormula>
    </tableColumn>
    <tableColumn id="15" name="Q1 2022" dataDxfId="2092">
      <calculatedColumnFormula>'Q4 21 -Q1 22'!D44</calculatedColumnFormula>
    </tableColumn>
    <tableColumn id="16" name="Q2 2022" dataDxfId="2091">
      <calculatedColumnFormula>'Q2 22 - Q3 22'!C44</calculatedColumnFormula>
    </tableColumn>
    <tableColumn id="17" name="Q3 20222" dataDxfId="2090">
      <calculatedColumnFormula>'Q2 22 - Q3 22'!D44</calculatedColumnFormula>
    </tableColumn>
  </tableColumns>
  <tableStyleInfo name="TableStyleLight1" showFirstColumn="0" showLastColumn="0" showRowStripes="1" showColumnStripes="0"/>
</table>
</file>

<file path=xl/tables/table120.xml><?xml version="1.0" encoding="utf-8"?>
<table xmlns="http://schemas.openxmlformats.org/spreadsheetml/2006/main" id="170" name="Tabelle244984171" displayName="Tabelle244984171" ref="F49:H55" totalsRowShown="0" headerRowDxfId="1235" dataDxfId="1234" tableBorderDxfId="1233">
  <autoFilter ref="F49:H55"/>
  <sortState ref="F50:H55">
    <sortCondition ref="F49:F55"/>
  </sortState>
  <tableColumns count="3">
    <tableColumn id="1" name="Country" dataDxfId="1232">
      <calculatedColumnFormula>'[1]Retail volumes - voice'!B38</calculatedColumnFormula>
    </tableColumn>
    <tableColumn id="2" name="Q2 2021" dataDxfId="1231">
      <calculatedColumnFormula>('[1]Retail volumes - voice'!L18/([1]Subscribers!L8))/3</calculatedColumnFormula>
    </tableColumn>
    <tableColumn id="3" name="Q3 2021" dataDxfId="1230">
      <calculatedColumnFormula>('[1]Retail volumes - voice'!Q18/([1]Subscribers!Q8))/3</calculatedColumnFormula>
    </tableColumn>
  </tableColumns>
  <tableStyleInfo name="TableStyleLight1" showFirstColumn="0" showLastColumn="0" showRowStripes="1" showColumnStripes="0"/>
</table>
</file>

<file path=xl/tables/table121.xml><?xml version="1.0" encoding="utf-8"?>
<table xmlns="http://schemas.openxmlformats.org/spreadsheetml/2006/main" id="171" name="Tabelle255085172" displayName="Tabelle255085172" ref="J49:L55" totalsRowShown="0" headerRowDxfId="1229" dataDxfId="1228" tableBorderDxfId="1227">
  <autoFilter ref="J49:L55"/>
  <sortState ref="J50:L55">
    <sortCondition ref="J49:J55"/>
  </sortState>
  <tableColumns count="3">
    <tableColumn id="1" name="Country" dataDxfId="1226">
      <calculatedColumnFormula>'[1]Retail volumes - SMS'!B8</calculatedColumnFormula>
    </tableColumn>
    <tableColumn id="2" name="Q2 2021" dataDxfId="1225">
      <calculatedColumnFormula>'[1]Retail volumes - SMS'!L8/[1]Subscribers!L8/3</calculatedColumnFormula>
    </tableColumn>
    <tableColumn id="3" name="Q3 2021" dataDxfId="1224">
      <calculatedColumnFormula>'[1]Retail volumes - SMS'!Q8/[1]Subscribers!Q8/3</calculatedColumnFormula>
    </tableColumn>
  </tableColumns>
  <tableStyleInfo name="TableStyleLight1" showFirstColumn="0" showLastColumn="0" showRowStripes="1" showColumnStripes="0"/>
</table>
</file>

<file path=xl/tables/table122.xml><?xml version="1.0" encoding="utf-8"?>
<table xmlns="http://schemas.openxmlformats.org/spreadsheetml/2006/main" id="172" name="Tabelle265186173" displayName="Tabelle265186173" ref="N49:P55" totalsRowShown="0" headerRowDxfId="1223" dataDxfId="1222" tableBorderDxfId="1221">
  <autoFilter ref="N49:P55"/>
  <sortState ref="N50:P55">
    <sortCondition ref="N49:N55"/>
  </sortState>
  <tableColumns count="3">
    <tableColumn id="1" name="Country" dataDxfId="1220">
      <calculatedColumnFormula>'[1]Retail volumes - data'!B8</calculatedColumnFormula>
    </tableColumn>
    <tableColumn id="2" name="Q2 2021" dataDxfId="1219">
      <calculatedColumnFormula>'[1]Retail volumes - data'!L8/([1]Subscribers!L8)/3</calculatedColumnFormula>
    </tableColumn>
    <tableColumn id="3" name="Q3 2021" dataDxfId="1218">
      <calculatedColumnFormula>'[1]Retail volumes - data'!Q8/([1]Subscribers!Q8)/3</calculatedColumnFormula>
    </tableColumn>
  </tableColumns>
  <tableStyleInfo name="TableStyleLight1" showFirstColumn="0" showLastColumn="0" showRowStripes="1" showColumnStripes="0"/>
</table>
</file>

<file path=xl/tables/table123.xml><?xml version="1.0" encoding="utf-8"?>
<table xmlns="http://schemas.openxmlformats.org/spreadsheetml/2006/main" id="173" name="Tabelle27287174" displayName="Tabelle27287174" ref="B70:F76" totalsRowShown="0" headerRowDxfId="1217" dataDxfId="1216" tableBorderDxfId="1215">
  <autoFilter ref="B70:F76"/>
  <sortState ref="B71:F76">
    <sortCondition ref="B70:B76"/>
  </sortState>
  <tableColumns count="5">
    <tableColumn id="1" name="Country" dataDxfId="1214">
      <calculatedColumnFormula>'[1]Retail revenues - voice'!H8</calculatedColumnFormula>
    </tableColumn>
    <tableColumn id="5" name="WB RLAH+" dataDxfId="1213"/>
    <tableColumn id="2" name="WB alternative" dataDxfId="1212">
      <calculatedColumnFormula>'[1]Retail revenues - voice'!K8/'[1]Retail volumes - voice'!K8</calculatedColumnFormula>
    </tableColumn>
    <tableColumn id="3" name="EEA " dataDxfId="1211">
      <calculatedColumnFormula>'[1]Retail revenues - voice'!L8/'[1]Retail volumes - voice'!L8</calculatedColumnFormula>
    </tableColumn>
    <tableColumn id="4" name="ROW " dataDxfId="1210">
      <calculatedColumnFormula>'[1]Retail revenues - voice'!M8/'[1]Retail volumes - voice'!M8</calculatedColumnFormula>
    </tableColumn>
  </tableColumns>
  <tableStyleInfo name="TableStyleLight1" showFirstColumn="0" showLastColumn="0" showRowStripes="1" showColumnStripes="0"/>
</table>
</file>

<file path=xl/tables/table124.xml><?xml version="1.0" encoding="utf-8"?>
<table xmlns="http://schemas.openxmlformats.org/spreadsheetml/2006/main" id="174" name="Tabelle28388175" displayName="Tabelle28388175" ref="G70:K76" totalsRowShown="0" headerRowDxfId="1209" dataDxfId="1208" tableBorderDxfId="1207">
  <autoFilter ref="G70:K76"/>
  <sortState ref="G71:K76">
    <sortCondition ref="G70:G76"/>
  </sortState>
  <tableColumns count="5">
    <tableColumn id="4" name="Country" dataDxfId="1206">
      <calculatedColumnFormula>'[1]Retail revenues - voice'!H8</calculatedColumnFormula>
    </tableColumn>
    <tableColumn id="5" name="WB RLAH+" dataDxfId="1205"/>
    <tableColumn id="1" name="WB  alternative" dataDxfId="1204">
      <calculatedColumnFormula>'[1]Retail revenues - voice'!P8/'[1]Retail volumes - voice'!P8</calculatedColumnFormula>
    </tableColumn>
    <tableColumn id="2" name="EEA  " dataDxfId="1203">
      <calculatedColumnFormula>'[1]Retail revenues - voice'!Q8/'[1]Retail volumes - voice'!Q8</calculatedColumnFormula>
    </tableColumn>
    <tableColumn id="3" name="ROW  " dataDxfId="1202">
      <calculatedColumnFormula>'[1]Retail revenues - voice'!R8/'[1]Retail volumes - voice'!R8</calculatedColumnFormula>
    </tableColumn>
  </tableColumns>
  <tableStyleInfo name="TableStyleLight6" showFirstColumn="0" showLastColumn="0" showRowStripes="1" showColumnStripes="0"/>
</table>
</file>

<file path=xl/tables/table125.xml><?xml version="1.0" encoding="utf-8"?>
<table xmlns="http://schemas.openxmlformats.org/spreadsheetml/2006/main" id="175" name="Tabelle295289176" displayName="Tabelle295289176" ref="X70:AB76" totalsRowShown="0" headerRowDxfId="1201" dataDxfId="1200">
  <autoFilter ref="X70:AB76"/>
  <sortState ref="X71:AB76">
    <sortCondition ref="X70:X76"/>
  </sortState>
  <tableColumns count="5">
    <tableColumn id="1" name="Country" dataDxfId="1199">
      <calculatedColumnFormula>'[1]Retail revenues - SMS'!H8</calculatedColumnFormula>
    </tableColumn>
    <tableColumn id="5" name="WB RLAH+" dataDxfId="1198"/>
    <tableColumn id="2" name="WB  " dataDxfId="1197">
      <calculatedColumnFormula>'[1]Retail revenues - SMS'!K8/'[1]Retail volumes - SMS'!K8</calculatedColumnFormula>
    </tableColumn>
    <tableColumn id="3" name="EEA  " dataDxfId="1196">
      <calculatedColumnFormula>'[1]Retail revenues - SMS'!L8/'[1]Retail volumes - SMS'!L8</calculatedColumnFormula>
    </tableColumn>
    <tableColumn id="4" name="ROW  " dataDxfId="1195">
      <calculatedColumnFormula>'[1]Retail revenues - SMS'!M8/'[1]Retail volumes - SMS'!M8</calculatedColumnFormula>
    </tableColumn>
  </tableColumns>
  <tableStyleInfo name="TableStyleLight1" showFirstColumn="0" showLastColumn="0" showRowStripes="1" showColumnStripes="0"/>
</table>
</file>

<file path=xl/tables/table126.xml><?xml version="1.0" encoding="utf-8"?>
<table xmlns="http://schemas.openxmlformats.org/spreadsheetml/2006/main" id="176" name="Tabelle305390177" displayName="Tabelle305390177" ref="AC70:AG76" totalsRowShown="0" headerRowDxfId="1194" dataDxfId="1193">
  <autoFilter ref="AC70:AG76"/>
  <sortState ref="AC71:AG76">
    <sortCondition ref="AC70:AC76"/>
  </sortState>
  <tableColumns count="5">
    <tableColumn id="4" name="Country" dataDxfId="1192">
      <calculatedColumnFormula>'[1]Retail revenues - SMS'!H8</calculatedColumnFormula>
    </tableColumn>
    <tableColumn id="5" name="WB RLAH+" dataDxfId="1191"/>
    <tableColumn id="1" name="WB  " dataDxfId="1190">
      <calculatedColumnFormula>'[1]Retail revenues - SMS'!P8/'[1]Retail volumes - SMS'!P8</calculatedColumnFormula>
    </tableColumn>
    <tableColumn id="2" name="EEA  " dataDxfId="1189">
      <calculatedColumnFormula>'[1]Retail revenues - SMS'!Q8/'[1]Retail volumes - SMS'!Q8</calculatedColumnFormula>
    </tableColumn>
    <tableColumn id="3" name="ROW  " dataDxfId="1188">
      <calculatedColumnFormula>'[1]Retail revenues - SMS'!R8/'[1]Retail volumes - SMS'!R8</calculatedColumnFormula>
    </tableColumn>
  </tableColumns>
  <tableStyleInfo name="TableStyleLight6" showFirstColumn="0" showLastColumn="0" showRowStripes="1" showColumnStripes="0"/>
</table>
</file>

<file path=xl/tables/table127.xml><?xml version="1.0" encoding="utf-8"?>
<table xmlns="http://schemas.openxmlformats.org/spreadsheetml/2006/main" id="177" name="Tabelle315491178" displayName="Tabelle315491178" ref="AI70:AM76" totalsRowShown="0" headerRowDxfId="1187" dataDxfId="1186">
  <autoFilter ref="AI70:AM76"/>
  <sortState ref="AI71:AM76">
    <sortCondition ref="AI70:AI76"/>
  </sortState>
  <tableColumns count="5">
    <tableColumn id="1" name="Country" dataDxfId="1185">
      <calculatedColumnFormula>'[1]Retail revenues - data'!H8</calculatedColumnFormula>
    </tableColumn>
    <tableColumn id="2" name="WB RLAH+" dataDxfId="1184">
      <calculatedColumnFormula>'[1]Retail revenues - data'!J8/'[1]Retail volumes - data'!K8</calculatedColumnFormula>
    </tableColumn>
    <tableColumn id="6" name="WB" dataDxfId="1183"/>
    <tableColumn id="3" name="EEA  " dataDxfId="1182">
      <calculatedColumnFormula>'[1]Retail revenues - data'!L8/'[1]Retail volumes - data'!L8</calculatedColumnFormula>
    </tableColumn>
    <tableColumn id="4" name="ROW  " dataDxfId="1181">
      <calculatedColumnFormula>'[1]Retail revenues - data'!M8/'[1]Retail volumes - data'!M8</calculatedColumnFormula>
    </tableColumn>
  </tableColumns>
  <tableStyleInfo name="TableStyleLight1" showFirstColumn="0" showLastColumn="0" showRowStripes="1" showColumnStripes="0"/>
</table>
</file>

<file path=xl/tables/table128.xml><?xml version="1.0" encoding="utf-8"?>
<table xmlns="http://schemas.openxmlformats.org/spreadsheetml/2006/main" id="178" name="Tabelle325592179" displayName="Tabelle325592179" ref="AN70:AR76" totalsRowShown="0" headerRowDxfId="1180" dataDxfId="1179">
  <autoFilter ref="AN70:AR76"/>
  <sortState ref="AN71:AR76">
    <sortCondition ref="AN70:AN76"/>
  </sortState>
  <tableColumns count="5">
    <tableColumn id="4" name="Country" dataDxfId="1178">
      <calculatedColumnFormula>'[1]Retail revenues - data'!H8</calculatedColumnFormula>
    </tableColumn>
    <tableColumn id="1" name="WB RLAH+" dataDxfId="1177">
      <calculatedColumnFormula>'[1]Retail revenues - data'!O8/'[1]Retail volumes - data'!P8</calculatedColumnFormula>
    </tableColumn>
    <tableColumn id="6" name="WB" dataDxfId="1176"/>
    <tableColumn id="2" name="EEA  " dataDxfId="1175">
      <calculatedColumnFormula>'[1]Retail revenues - data'!Q8/'[1]Retail volumes - data'!Q8</calculatedColumnFormula>
    </tableColumn>
    <tableColumn id="3" name="ROW  " dataDxfId="1174">
      <calculatedColumnFormula>'[1]Retail revenues - data'!R8/'[1]Retail volumes - data'!R8</calculatedColumnFormula>
    </tableColumn>
  </tableColumns>
  <tableStyleInfo name="TableStyleLight6" showFirstColumn="0" showLastColumn="0" showRowStripes="1" showColumnStripes="0"/>
</table>
</file>

<file path=xl/tables/table129.xml><?xml version="1.0" encoding="utf-8"?>
<table xmlns="http://schemas.openxmlformats.org/spreadsheetml/2006/main" id="179" name="Tabelle2725693180" displayName="Tabelle2725693180" ref="B4:E10" totalsRowShown="0" headerRowDxfId="1173" dataDxfId="1172" tableBorderDxfId="1171">
  <autoFilter ref="B4:E10"/>
  <sortState ref="B5:E10">
    <sortCondition ref="B4:B10"/>
  </sortState>
  <tableColumns count="4">
    <tableColumn id="1" name="Country" dataDxfId="1170">
      <calculatedColumnFormula>'[1]List of NRAs'!A3</calculatedColumnFormula>
    </tableColumn>
    <tableColumn id="3" name="Voice domestic revenue" dataDxfId="1169">
      <calculatedColumnFormula>'[1]Retail revenues - voice'!C8/[1]Subscribers!H8/3</calculatedColumnFormula>
    </tableColumn>
    <tableColumn id="4" name="SMS domestic revenue" dataDxfId="1168">
      <calculatedColumnFormula>'[1]Retail revenues - SMS'!C8/[1]Subscribers!H8/3</calculatedColumnFormula>
    </tableColumn>
    <tableColumn id="6" name="Data domestic revenue" dataDxfId="1167">
      <calculatedColumnFormula>'[1]Retail revenues - data'!C8/[1]Subscribers!H8/3</calculatedColumnFormula>
    </tableColumn>
  </tableColumns>
  <tableStyleInfo name="TableStyleLight1" showFirstColumn="0" showLastColumn="0" showRowStripes="1" showColumnStripes="0"/>
</table>
</file>

<file path=xl/tables/table13.xml><?xml version="1.0" encoding="utf-8"?>
<table xmlns="http://schemas.openxmlformats.org/spreadsheetml/2006/main" id="160" name="Tabelle2449161" displayName="Tabelle2449161" ref="A62:Q68" totalsRowShown="0" headerRowDxfId="2089" dataDxfId="2088" tableBorderDxfId="2087">
  <autoFilter ref="A62:Q68"/>
  <sortState ref="A51:E56">
    <sortCondition ref="A50:A56"/>
  </sortState>
  <tableColumns count="17">
    <tableColumn id="1" name="Country" dataDxfId="2086">
      <calculatedColumnFormula>'Q2 19-Q3 19'!F50</calculatedColumnFormula>
    </tableColumn>
    <tableColumn id="2" name="Q4 2018" dataDxfId="2085">
      <calculatedColumnFormula>'Q4 18-Q1 19'!G41</calculatedColumnFormula>
    </tableColumn>
    <tableColumn id="3" name="Q1 2019" dataDxfId="2084">
      <calculatedColumnFormula>'Q4 18-Q1 19'!H41</calculatedColumnFormula>
    </tableColumn>
    <tableColumn id="4" name="Q2 2019" dataDxfId="2083">
      <calculatedColumnFormula>'Q2 19-Q3 19'!G50</calculatedColumnFormula>
    </tableColumn>
    <tableColumn id="5" name="Q3 2019" dataDxfId="2082">
      <calculatedColumnFormula>'Q2 19-Q3 19'!H50</calculatedColumnFormula>
    </tableColumn>
    <tableColumn id="6" name="Q4 2019" dataDxfId="2081">
      <calculatedColumnFormula>'Q2 19-Q3 19'!I50</calculatedColumnFormula>
    </tableColumn>
    <tableColumn id="7" name="Q1 2020" dataDxfId="2080">
      <calculatedColumnFormula>'Q2 19-Q3 19'!J50</calculatedColumnFormula>
    </tableColumn>
    <tableColumn id="8" name="Q2 2020" dataDxfId="2079">
      <calculatedColumnFormula>'Q4 19-Q1 20'!I50</calculatedColumnFormula>
    </tableColumn>
    <tableColumn id="9" name="Q3 2020" dataDxfId="2078">
      <calculatedColumnFormula>'Q4 19-Q1 20'!J50</calculatedColumnFormula>
    </tableColumn>
    <tableColumn id="10" name="Q4 2020" dataDxfId="2077"/>
    <tableColumn id="11" name="Q1 2021" dataDxfId="2076"/>
    <tableColumn id="12" name="Q2 2021" dataDxfId="2075">
      <calculatedColumnFormula>'Q2 21-Q3 21'!G50</calculatedColumnFormula>
    </tableColumn>
    <tableColumn id="13" name="Q3 2021" dataDxfId="2074">
      <calculatedColumnFormula>'Q2 21-Q3 21'!H50</calculatedColumnFormula>
    </tableColumn>
    <tableColumn id="14" name="Q4 2021" dataDxfId="2073">
      <calculatedColumnFormula>'Q4 21 -Q1 22'!G62</calculatedColumnFormula>
    </tableColumn>
    <tableColumn id="15" name="Q1 2022" dataDxfId="2072">
      <calculatedColumnFormula>'Q4 21 -Q1 22'!H62</calculatedColumnFormula>
    </tableColumn>
    <tableColumn id="16" name="Q2 2022" dataDxfId="2071">
      <calculatedColumnFormula>'Q2 22 - Q3 22'!G62</calculatedColumnFormula>
    </tableColumn>
    <tableColumn id="17" name="Q3 20222" dataDxfId="2070">
      <calculatedColumnFormula>'Q2 22 - Q3 22'!H62</calculatedColumnFormula>
    </tableColumn>
  </tableColumns>
  <tableStyleInfo name="TableStyleLight1" showFirstColumn="0" showLastColumn="0" showRowStripes="1" showColumnStripes="0"/>
</table>
</file>

<file path=xl/tables/table130.xml><?xml version="1.0" encoding="utf-8"?>
<table xmlns="http://schemas.openxmlformats.org/spreadsheetml/2006/main" id="180" name="Tabelle2726294181" displayName="Tabelle2726294181" ref="M70:Q76" totalsRowShown="0" headerRowDxfId="1166" dataDxfId="1165" tableBorderDxfId="1164">
  <autoFilter ref="M70:Q76"/>
  <sortState ref="M71:Q76">
    <sortCondition ref="M70:M76"/>
  </sortState>
  <tableColumns count="5">
    <tableColumn id="1" name="Country" dataDxfId="1163">
      <calculatedColumnFormula>'[1]Retail revenues - voice'!H18</calculatedColumnFormula>
    </tableColumn>
    <tableColumn id="5" name="WB RLAH+" dataDxfId="1162"/>
    <tableColumn id="2" name="WB  alternative" dataDxfId="1161">
      <calculatedColumnFormula>'[1]Retail revenues - voice'!K18/'[1]Retail volumes - voice'!K18</calculatedColumnFormula>
    </tableColumn>
    <tableColumn id="3" name="EEA  " dataDxfId="1160">
      <calculatedColumnFormula>'[1]Retail revenues - voice'!L18/'[1]Retail volumes - voice'!L18</calculatedColumnFormula>
    </tableColumn>
    <tableColumn id="4" name="ROW  " dataDxfId="1159">
      <calculatedColumnFormula>'[1]Retail revenues - voice'!M18/'[1]Retail volumes - voice'!M18</calculatedColumnFormula>
    </tableColumn>
  </tableColumns>
  <tableStyleInfo name="TableStyleLight1" showFirstColumn="0" showLastColumn="0" showRowStripes="1" showColumnStripes="0"/>
</table>
</file>

<file path=xl/tables/table131.xml><?xml version="1.0" encoding="utf-8"?>
<table xmlns="http://schemas.openxmlformats.org/spreadsheetml/2006/main" id="181" name="Tabelle2836395182" displayName="Tabelle2836395182" ref="R70:V76" totalsRowShown="0" headerRowDxfId="1158" dataDxfId="1157" tableBorderDxfId="1156">
  <autoFilter ref="R70:V76"/>
  <sortState ref="R71:V76">
    <sortCondition ref="R70:R76"/>
  </sortState>
  <tableColumns count="5">
    <tableColumn id="4" name="Country" dataDxfId="1155">
      <calculatedColumnFormula>'[1]Retail revenues - voice'!H18</calculatedColumnFormula>
    </tableColumn>
    <tableColumn id="5" name="WB RLAH+" dataDxfId="1154"/>
    <tableColumn id="1" name="WB alternative" dataDxfId="1153">
      <calculatedColumnFormula>'[1]Retail revenues - voice'!P18/'[1]Retail volumes - voice'!P18</calculatedColumnFormula>
    </tableColumn>
    <tableColumn id="2" name="EEA  " dataDxfId="1152">
      <calculatedColumnFormula>'[1]Retail revenues - voice'!Q18/'[1]Retail volumes - voice'!Q18</calculatedColumnFormula>
    </tableColumn>
    <tableColumn id="3" name="ROW  " dataDxfId="1151">
      <calculatedColumnFormula>'[1]Retail revenues - voice'!R18/'[1]Retail volumes - voice'!R18</calculatedColumnFormula>
    </tableColumn>
  </tableColumns>
  <tableStyleInfo name="TableStyleLight6" showFirstColumn="0" showLastColumn="0" showRowStripes="1" showColumnStripes="0"/>
</table>
</file>

<file path=xl/tables/table132.xml><?xml version="1.0" encoding="utf-8"?>
<table xmlns="http://schemas.openxmlformats.org/spreadsheetml/2006/main" id="182" name="Tabelle6496183" displayName="Tabelle6496183" ref="F4:I10" totalsRowShown="0" headerRowDxfId="1150" dataDxfId="1149">
  <autoFilter ref="F4:I10"/>
  <sortState ref="F5:I10">
    <sortCondition ref="F4:F10"/>
  </sortState>
  <tableColumns count="4">
    <tableColumn id="4" name="Country" dataDxfId="1148">
      <calculatedColumnFormula>'[1]Retail revenues - voice'!B8</calculatedColumnFormula>
    </tableColumn>
    <tableColumn id="1" name="Voice domestic revenue" dataDxfId="1147">
      <calculatedColumnFormula>'[1]Retail revenues - voice'!D8/[1]Subscribers!M8/3</calculatedColumnFormula>
    </tableColumn>
    <tableColumn id="2" name="SMS domestic revenue" dataDxfId="1146">
      <calculatedColumnFormula>'[1]Retail revenues - SMS'!D8/[1]Subscribers!M8/3</calculatedColumnFormula>
    </tableColumn>
    <tableColumn id="3" name="Data domestic revenue" dataDxfId="1145">
      <calculatedColumnFormula>'[1]Retail revenues - data'!D8/[1]Subscribers!M8/3</calculatedColumnFormula>
    </tableColumn>
  </tableColumns>
  <tableStyleInfo name="TableStyleLight6" showFirstColumn="0" showLastColumn="0" showRowStripes="1" showColumnStripes="0"/>
</table>
</file>

<file path=xl/tables/table133.xml><?xml version="1.0" encoding="utf-8"?>
<table xmlns="http://schemas.openxmlformats.org/spreadsheetml/2006/main" id="183" name="Tabelle6597184" displayName="Tabelle6597184" ref="K4:M10" totalsRowShown="0" headerRowDxfId="1144" dataDxfId="1143">
  <autoFilter ref="K4:M10"/>
  <sortState ref="K5:M10">
    <sortCondition ref="K4:K10"/>
  </sortState>
  <tableColumns count="3">
    <tableColumn id="1" name="Country" dataDxfId="1142">
      <calculatedColumnFormula>'[1]List of NRAs'!A3</calculatedColumnFormula>
    </tableColumn>
    <tableColumn id="2" name="Q2 2021" dataDxfId="1141">
      <calculatedColumnFormula>Tabelle2725693180[[#This Row],[Voice domestic revenue]]+Tabelle2725693180[[#This Row],[SMS domestic revenue]]+Tabelle2725693180[[#This Row],[Data domestic revenue]]</calculatedColumnFormula>
    </tableColumn>
    <tableColumn id="3" name="Q3 2021" dataDxfId="1140">
      <calculatedColumnFormula>Tabelle6496183[[#This Row],[Voice domestic revenue]]+Tabelle6496183[[#This Row],[SMS domestic revenue]]+Tabelle6496183[[#This Row],[Data domestic revenue]]</calculatedColumnFormula>
    </tableColumn>
  </tableColumns>
  <tableStyleInfo name="TableStyleLight1" showFirstColumn="0" showLastColumn="0" showRowStripes="1" showColumnStripes="0"/>
</table>
</file>

<file path=xl/tables/table134.xml><?xml version="1.0" encoding="utf-8"?>
<table xmlns="http://schemas.openxmlformats.org/spreadsheetml/2006/main" id="184" name="Tabelle6798185" displayName="Tabelle6798185" ref="I13:N19" totalsRowShown="0" headerRowDxfId="1139" dataDxfId="1137" headerRowBorderDxfId="1138" tableBorderDxfId="1136">
  <autoFilter ref="I13:N19"/>
  <sortState ref="I14:N19">
    <sortCondition ref="I13:I19"/>
  </sortState>
  <tableColumns count="6">
    <tableColumn id="1" name="Country" dataDxfId="1135">
      <calculatedColumnFormula>'[1]List of NRAs'!A3</calculatedColumnFormula>
    </tableColumn>
    <tableColumn id="2" name="Total number of subscribers" dataDxfId="1134">
      <calculatedColumnFormula>[1]Subscribers!M8</calculatedColumnFormula>
    </tableColumn>
    <tableColumn id="3" name="Number of enabled roaming subscribers" dataDxfId="1133">
      <calculatedColumnFormula>[1]Subscribers!N8</calculatedColumnFormula>
    </tableColumn>
    <tableColumn id="4" name="Number of RLAH+ enabled roaming subscribers in WB" dataDxfId="1132">
      <calculatedColumnFormula>[1]Subscribers!P8</calculatedColumnFormula>
    </tableColumn>
    <tableColumn id="6" name="Number of enabled roaming subscribers in WB2" dataDxfId="1131"/>
    <tableColumn id="5" name="Number of enabled roaming subscribers in EEA" dataDxfId="1130">
      <calculatedColumnFormula>[1]Subscribers!Q8</calculatedColumnFormula>
    </tableColumn>
  </tableColumns>
  <tableStyleInfo name="TableStyleLight6" showFirstColumn="0" showLastColumn="0" showRowStripes="1" showColumnStripes="0"/>
</table>
</file>

<file path=xl/tables/table135.xml><?xml version="1.0" encoding="utf-8"?>
<table xmlns="http://schemas.openxmlformats.org/spreadsheetml/2006/main" id="185" name="Tabelle6899186" displayName="Tabelle6899186" ref="B13:G19" totalsRowShown="0" headerRowDxfId="1129" dataDxfId="1127" headerRowBorderDxfId="1128" tableBorderDxfId="1126">
  <autoFilter ref="B13:G19"/>
  <sortState ref="B14:G19">
    <sortCondition ref="B13:B19"/>
  </sortState>
  <tableColumns count="6">
    <tableColumn id="1" name="Country" dataDxfId="1125">
      <calculatedColumnFormula>'[1]List of NRAs'!A3</calculatedColumnFormula>
    </tableColumn>
    <tableColumn id="2" name="Total number of subscribers" dataDxfId="1124">
      <calculatedColumnFormula>[1]Subscribers!H8</calculatedColumnFormula>
    </tableColumn>
    <tableColumn id="3" name="Number of enabled roaming subscribers" dataDxfId="1123">
      <calculatedColumnFormula>[1]Subscribers!I8</calculatedColumnFormula>
    </tableColumn>
    <tableColumn id="4" name="Number of RLAH+ enabled roaming subscribers in WB" dataDxfId="1122">
      <calculatedColumnFormula>[1]Subscribers!K8</calculatedColumnFormula>
    </tableColumn>
    <tableColumn id="6" name="Number of enabled roaming subscribers in WB" dataDxfId="1121"/>
    <tableColumn id="5" name="Number of enabled roaming subscribers in EEA" dataDxfId="1120">
      <calculatedColumnFormula>[1]Subscribers!L8</calculatedColumnFormula>
    </tableColumn>
  </tableColumns>
  <tableStyleInfo name="TableStyleLight1" showFirstColumn="0" showLastColumn="0" showRowStripes="1" showColumnStripes="0"/>
</table>
</file>

<file path=xl/tables/table136.xml><?xml version="1.0" encoding="utf-8"?>
<table xmlns="http://schemas.openxmlformats.org/spreadsheetml/2006/main" id="186" name="Tabelle234840187" displayName="Tabelle234840187" ref="B31:D37" totalsRowShown="0" headerRowDxfId="1119" dataDxfId="1118" tableBorderDxfId="1117">
  <autoFilter ref="B31:D37"/>
  <sortState ref="B32:D37">
    <sortCondition ref="B31:B37"/>
  </sortState>
  <tableColumns count="3">
    <tableColumn id="1" name="Country" dataDxfId="1116">
      <calculatedColumnFormula>'[1]Retail volumes - voice'!#REF!</calculatedColumnFormula>
    </tableColumn>
    <tableColumn id="2" name="Q2 2021" dataDxfId="1115">
      <calculatedColumnFormula>('[1]Retail volumes - voice'!#REF!/([1]Subscribers!#REF!))/3</calculatedColumnFormula>
    </tableColumn>
    <tableColumn id="3" name="Q3 2021" dataDxfId="1114">
      <calculatedColumnFormula>('[1]Retail volumes - voice'!#REF!/([1]Subscribers!#REF!))/3</calculatedColumnFormula>
    </tableColumn>
  </tableColumns>
  <tableStyleInfo name="TableStyleLight1" showFirstColumn="0" showLastColumn="0" showRowStripes="1" showColumnStripes="0"/>
</table>
</file>

<file path=xl/tables/table137.xml><?xml version="1.0" encoding="utf-8"?>
<table xmlns="http://schemas.openxmlformats.org/spreadsheetml/2006/main" id="187" name="Tabelle244941188" displayName="Tabelle244941188" ref="F31:H37" totalsRowShown="0" headerRowDxfId="1113" dataDxfId="1112" tableBorderDxfId="1111">
  <autoFilter ref="F31:H37"/>
  <sortState ref="F32:H37">
    <sortCondition ref="F31:F37"/>
  </sortState>
  <tableColumns count="3">
    <tableColumn id="1" name="Country" dataDxfId="1110">
      <calculatedColumnFormula>'[1]Retail volumes - voice'!B29</calculatedColumnFormula>
    </tableColumn>
    <tableColumn id="2" name="Q2 2021" dataDxfId="1109">
      <calculatedColumnFormula>('[1]Retail volumes - voice'!L9/([1]Subscribers!#REF!))/3</calculatedColumnFormula>
    </tableColumn>
    <tableColumn id="3" name="Q3 2021" dataDxfId="1108">
      <calculatedColumnFormula>('[1]Retail volumes - voice'!Q9/([1]Subscribers!#REF!))/3</calculatedColumnFormula>
    </tableColumn>
  </tableColumns>
  <tableStyleInfo name="TableStyleLight1" showFirstColumn="0" showLastColumn="0" showRowStripes="1" showColumnStripes="0"/>
</table>
</file>

<file path=xl/tables/table138.xml><?xml version="1.0" encoding="utf-8"?>
<table xmlns="http://schemas.openxmlformats.org/spreadsheetml/2006/main" id="188" name="Tabelle255042189" displayName="Tabelle255042189" ref="J31:L37" totalsRowShown="0" headerRowDxfId="1107" dataDxfId="1106" tableBorderDxfId="1105">
  <autoFilter ref="J31:L37"/>
  <sortState ref="J32:L37">
    <sortCondition ref="J31:J37"/>
  </sortState>
  <tableColumns count="3">
    <tableColumn id="1" name="Country" dataDxfId="1104">
      <calculatedColumnFormula>'[1]Retail volumes - SMS'!#REF!</calculatedColumnFormula>
    </tableColumn>
    <tableColumn id="2" name="Q2 2021" dataDxfId="1103">
      <calculatedColumnFormula>'[1]Retail volumes - SMS'!#REF!/[1]Subscribers!#REF!/3</calculatedColumnFormula>
    </tableColumn>
    <tableColumn id="3" name="Q3 2021" dataDxfId="1102">
      <calculatedColumnFormula>'[1]Retail volumes - SMS'!#REF!/[1]Subscribers!#REF!/3</calculatedColumnFormula>
    </tableColumn>
  </tableColumns>
  <tableStyleInfo name="TableStyleLight1" showFirstColumn="0" showLastColumn="0" showRowStripes="1" showColumnStripes="0"/>
</table>
</file>

<file path=xl/tables/table139.xml><?xml version="1.0" encoding="utf-8"?>
<table xmlns="http://schemas.openxmlformats.org/spreadsheetml/2006/main" id="223" name="Tabelle265143224" displayName="Tabelle265143224" ref="N31:P37" totalsRowShown="0" headerRowDxfId="1101" dataDxfId="1100" tableBorderDxfId="1099">
  <autoFilter ref="N31:P37"/>
  <sortState ref="N32:P37">
    <sortCondition ref="N31:N37"/>
  </sortState>
  <tableColumns count="3">
    <tableColumn id="1" name="Country" dataDxfId="1098">
      <calculatedColumnFormula>'[1]Retail volumes - data'!#REF!</calculatedColumnFormula>
    </tableColumn>
    <tableColumn id="2" name="Q2 2021" dataDxfId="1097">
      <calculatedColumnFormula>'[1]Retail volumes - data'!#REF!/([1]Subscribers!#REF!)/3</calculatedColumnFormula>
    </tableColumn>
    <tableColumn id="3" name="Q3 2021" dataDxfId="1096">
      <calculatedColumnFormula>'[1]Retail volumes - data'!#REF!/([1]Subscribers!#REF!)/3</calculatedColumnFormula>
    </tableColumn>
  </tableColumns>
  <tableStyleInfo name="TableStyleLight1" showFirstColumn="0" showLastColumn="0" showRowStripes="1" showColumnStripes="0"/>
</table>
</file>

<file path=xl/tables/table14.xml><?xml version="1.0" encoding="utf-8"?>
<table xmlns="http://schemas.openxmlformats.org/spreadsheetml/2006/main" id="161" name="Tabelle244941105162" displayName="Tabelle244941105162" ref="A71:Q77" totalsRowShown="0" headerRowDxfId="2069" dataDxfId="2068" tableBorderDxfId="2067">
  <autoFilter ref="A71:Q77"/>
  <sortState ref="A60:E65">
    <sortCondition ref="A59:A65"/>
  </sortState>
  <tableColumns count="17">
    <tableColumn id="1" name="Country" dataDxfId="2066">
      <calculatedColumnFormula>'Q2 19-Q3 19'!B32</calculatedColumnFormula>
    </tableColumn>
    <tableColumn id="2" name=" " dataDxfId="2065"/>
    <tableColumn id="3" name="  " dataDxfId="2064"/>
    <tableColumn id="4" name="Q2 2019" dataDxfId="2063">
      <calculatedColumnFormula>'Q2 19-Q3 19'!C32</calculatedColumnFormula>
    </tableColumn>
    <tableColumn id="5" name="Q3 2019" dataDxfId="2062">
      <calculatedColumnFormula>'Q2 19-Q3 19'!D32</calculatedColumnFormula>
    </tableColumn>
    <tableColumn id="6" name="Q4 2019" dataDxfId="2061">
      <calculatedColumnFormula>'Q2 19-Q3 19'!I32</calculatedColumnFormula>
    </tableColumn>
    <tableColumn id="7" name="Q1 2020" dataDxfId="2060">
      <calculatedColumnFormula>'Q2 19-Q3 19'!J32</calculatedColumnFormula>
    </tableColumn>
    <tableColumn id="8" name="Q2 2020" dataDxfId="2059">
      <calculatedColumnFormula>'Q4 19-Q1 20'!I32</calculatedColumnFormula>
    </tableColumn>
    <tableColumn id="9" name="Q3 2020" dataDxfId="2058">
      <calculatedColumnFormula>'Q4 19-Q1 20'!J32</calculatedColumnFormula>
    </tableColumn>
    <tableColumn id="10" name="Q4 2020" dataDxfId="2057"/>
    <tableColumn id="11" name="Q1 2021" dataDxfId="2056"/>
    <tableColumn id="12" name="Q2 2021" dataDxfId="2055">
      <calculatedColumnFormula>'Q2 21-Q3 21'!G32</calculatedColumnFormula>
    </tableColumn>
    <tableColumn id="13" name="Q3 2021" dataDxfId="2054">
      <calculatedColumnFormula>'Q2 21-Q3 21'!H32</calculatedColumnFormula>
    </tableColumn>
    <tableColumn id="14" name="Q4 2021" dataDxfId="2053">
      <calculatedColumnFormula>'Q4 21 -Q1 22'!G44</calculatedColumnFormula>
    </tableColumn>
    <tableColumn id="15" name="Q1 2022" dataDxfId="2052">
      <calculatedColumnFormula>'Q4 21 -Q1 22'!H44</calculatedColumnFormula>
    </tableColumn>
    <tableColumn id="16" name="Q2 2022" dataDxfId="2051">
      <calculatedColumnFormula>'Q2 22 - Q3 22'!G44</calculatedColumnFormula>
    </tableColumn>
    <tableColumn id="17" name="Q3 20222" dataDxfId="2050">
      <calculatedColumnFormula>'Q2 22 - Q3 22'!H44</calculatedColumnFormula>
    </tableColumn>
  </tableColumns>
  <tableStyleInfo name="TableStyleLight1" showFirstColumn="0" showLastColumn="0" showRowStripes="1" showColumnStripes="0"/>
</table>
</file>

<file path=xl/tables/table140.xml><?xml version="1.0" encoding="utf-8"?>
<table xmlns="http://schemas.openxmlformats.org/spreadsheetml/2006/main" id="189" name="Tabelle2345190" displayName="Tabelle2345190" ref="B40:D46" totalsRowShown="0" headerRowDxfId="1095" dataDxfId="1094" tableBorderDxfId="1093">
  <autoFilter ref="B40:D46"/>
  <sortState ref="B41:D46">
    <sortCondition ref="B40:B46"/>
  </sortState>
  <tableColumns count="3">
    <tableColumn id="1" name="Country" dataDxfId="1092">
      <calculatedColumnFormula>'[8]List of NRAs'!A3</calculatedColumnFormula>
    </tableColumn>
    <tableColumn id="2" name="Q4 2020" dataDxfId="1091">
      <calculatedColumnFormula>('[8]Retail volumes - voice'!K8/([8]Subscribers!K8))/3</calculatedColumnFormula>
    </tableColumn>
    <tableColumn id="3" name="Q1 2021" dataDxfId="1090">
      <calculatedColumnFormula>('[8]Retail volumes - voice'!P8/([8]Subscribers!P8))/3</calculatedColumnFormula>
    </tableColumn>
  </tableColumns>
  <tableStyleInfo name="TableStyleLight1" showFirstColumn="0" showLastColumn="0" showRowStripes="1" showColumnStripes="0"/>
</table>
</file>

<file path=xl/tables/table141.xml><?xml version="1.0" encoding="utf-8"?>
<table xmlns="http://schemas.openxmlformats.org/spreadsheetml/2006/main" id="190" name="Tabelle2457191" displayName="Tabelle2457191" ref="F40:H46" totalsRowShown="0" headerRowDxfId="1089" dataDxfId="1088" tableBorderDxfId="1087">
  <autoFilter ref="F40:H46"/>
  <sortState ref="F41:H46">
    <sortCondition ref="F40:F46"/>
  </sortState>
  <tableColumns count="3">
    <tableColumn id="1" name="Country" dataDxfId="1086">
      <calculatedColumnFormula>'[8]Retail volumes - voice'!B38</calculatedColumnFormula>
    </tableColumn>
    <tableColumn id="2" name="Q4 2020" dataDxfId="1085">
      <calculatedColumnFormula>'[8]Retail volumes - voice'!K18/([8]Subscribers!K8)/3</calculatedColumnFormula>
    </tableColumn>
    <tableColumn id="3" name="Q1 2021" dataDxfId="1084">
      <calculatedColumnFormula>'[8]Retail volumes - voice'!P18/([8]Subscribers!P8)/3</calculatedColumnFormula>
    </tableColumn>
  </tableColumns>
  <tableStyleInfo name="TableStyleLight1" showFirstColumn="0" showLastColumn="0" showRowStripes="1" showColumnStripes="0"/>
</table>
</file>

<file path=xl/tables/table142.xml><?xml version="1.0" encoding="utf-8"?>
<table xmlns="http://schemas.openxmlformats.org/spreadsheetml/2006/main" id="191" name="Tabelle2558192" displayName="Tabelle2558192" ref="J40:L46" totalsRowShown="0" headerRowDxfId="1083" dataDxfId="1082" tableBorderDxfId="1081">
  <autoFilter ref="J40:L46"/>
  <sortState ref="J41:L46">
    <sortCondition ref="J40:J46"/>
  </sortState>
  <tableColumns count="3">
    <tableColumn id="1" name="Country" dataDxfId="1080">
      <calculatedColumnFormula>'[8]Retail volumes - SMS'!B8</calculatedColumnFormula>
    </tableColumn>
    <tableColumn id="2" name="Q4 2020" dataDxfId="1079">
      <calculatedColumnFormula>'[8]Retail volumes - SMS'!K8/[8]Subscribers!K8/3</calculatedColumnFormula>
    </tableColumn>
    <tableColumn id="3" name="Q1 2021" dataDxfId="1078">
      <calculatedColumnFormula>'[8]Retail volumes - SMS'!P8/([8]Subscribers!P8)/3</calculatedColumnFormula>
    </tableColumn>
  </tableColumns>
  <tableStyleInfo name="TableStyleLight1" showFirstColumn="0" showLastColumn="0" showRowStripes="1" showColumnStripes="0"/>
</table>
</file>

<file path=xl/tables/table143.xml><?xml version="1.0" encoding="utf-8"?>
<table xmlns="http://schemas.openxmlformats.org/spreadsheetml/2006/main" id="192" name="Tabelle2659193" displayName="Tabelle2659193" ref="N40:P46" totalsRowShown="0" headerRowDxfId="1077" dataDxfId="1076" tableBorderDxfId="1075">
  <autoFilter ref="N40:P46"/>
  <sortState ref="N41:P46">
    <sortCondition ref="N40:N46"/>
  </sortState>
  <tableColumns count="3">
    <tableColumn id="1" name="Country" dataDxfId="1074">
      <calculatedColumnFormula>'[8]Retail volumes - data'!B8</calculatedColumnFormula>
    </tableColumn>
    <tableColumn id="2" name="Q4 2020" dataDxfId="1073">
      <calculatedColumnFormula>'[8]Retail volumes - data'!K8/([8]Subscribers!K8)/3</calculatedColumnFormula>
    </tableColumn>
    <tableColumn id="3" name="Q1 2021" dataDxfId="1072">
      <calculatedColumnFormula>'[8]Retail volumes - data'!P8/([8]Subscribers!P8)/3</calculatedColumnFormula>
    </tableColumn>
  </tableColumns>
  <tableStyleInfo name="TableStyleLight1" showFirstColumn="0" showLastColumn="0" showRowStripes="1" showColumnStripes="0"/>
</table>
</file>

<file path=xl/tables/table144.xml><?xml version="1.0" encoding="utf-8"?>
<table xmlns="http://schemas.openxmlformats.org/spreadsheetml/2006/main" id="193" name="Tabelle2760194" displayName="Tabelle2760194" ref="B59:E65" totalsRowShown="0" headerRowDxfId="1071" dataDxfId="1070" tableBorderDxfId="1069">
  <autoFilter ref="B59:E65"/>
  <sortState ref="B60:E65">
    <sortCondition ref="B59:B65"/>
  </sortState>
  <tableColumns count="4">
    <tableColumn id="1" name="Country" dataDxfId="1068">
      <calculatedColumnFormula>'[8]Wholesale voice'!H8</calculatedColumnFormula>
    </tableColumn>
    <tableColumn id="2" name="WB (group and non-group)" dataDxfId="1067">
      <calculatedColumnFormula>('[8]Wholesale voice'!I18+'[8]Wholesale voice'!I38)/('[8]Wholesale voice'!I8+'[8]Wholesale voice'!I28)</calculatedColumnFormula>
    </tableColumn>
    <tableColumn id="3" name="EEA (group and non-group)" dataDxfId="1066">
      <calculatedColumnFormula>('[8]Wholesale voice'!J18+'[8]Wholesale voice'!J38)/('[8]Wholesale voice'!J8+'[8]Wholesale voice'!J28)</calculatedColumnFormula>
    </tableColumn>
    <tableColumn id="4" name="ROW (group and non-group)" dataDxfId="1065">
      <calculatedColumnFormula>('[8]Wholesale voice'!K18+'[8]Wholesale voice'!K38)/('[8]Wholesale voice'!K8+'[8]Wholesale voice'!K28)</calculatedColumnFormula>
    </tableColumn>
  </tableColumns>
  <tableStyleInfo name="TableStyleLight1" showFirstColumn="0" showLastColumn="0" showRowStripes="1" showColumnStripes="0"/>
</table>
</file>

<file path=xl/tables/table145.xml><?xml version="1.0" encoding="utf-8"?>
<table xmlns="http://schemas.openxmlformats.org/spreadsheetml/2006/main" id="194" name="Tabelle2861195" displayName="Tabelle2861195" ref="F59:I65" totalsRowShown="0" headerRowDxfId="1064" dataDxfId="1063" tableBorderDxfId="1062">
  <autoFilter ref="F59:I65"/>
  <sortState ref="F60:I65">
    <sortCondition ref="F59:F65"/>
  </sortState>
  <tableColumns count="4">
    <tableColumn id="4" name="Country" dataDxfId="1061">
      <calculatedColumnFormula>'[8]Wholesale voice'!H18</calculatedColumnFormula>
    </tableColumn>
    <tableColumn id="1" name="WB (group and non-group)" dataDxfId="1060">
      <calculatedColumnFormula>('[8]Wholesale voice'!L18+'[8]Wholesale voice'!L38)/('[8]Wholesale voice'!L8+'[8]Wholesale voice'!L28)</calculatedColumnFormula>
    </tableColumn>
    <tableColumn id="2" name="EEA (group and non-group)" dataDxfId="1059">
      <calculatedColumnFormula>('[8]Wholesale voice'!M18+'[8]Wholesale voice'!M38)/('[8]Wholesale voice'!M8+'[8]Wholesale voice'!M28)</calculatedColumnFormula>
    </tableColumn>
    <tableColumn id="3" name="ROW (group and non-group)" dataDxfId="1058">
      <calculatedColumnFormula>('[8]Wholesale voice'!N18+'[8]Wholesale voice'!N38)/('[8]Wholesale voice'!N8+'[8]Wholesale voice'!N28)</calculatedColumnFormula>
    </tableColumn>
  </tableColumns>
  <tableStyleInfo name="TableStyleLight6" showFirstColumn="0" showLastColumn="0" showRowStripes="1" showColumnStripes="0"/>
</table>
</file>

<file path=xl/tables/table146.xml><?xml version="1.0" encoding="utf-8"?>
<table xmlns="http://schemas.openxmlformats.org/spreadsheetml/2006/main" id="195" name="Tabelle2964196" displayName="Tabelle2964196" ref="K59:N65" totalsRowShown="0" headerRowDxfId="1057" dataDxfId="1056">
  <autoFilter ref="K59:N65"/>
  <sortState ref="K60:N65">
    <sortCondition ref="K59:K65"/>
  </sortState>
  <tableColumns count="4">
    <tableColumn id="1" name="Country" dataDxfId="1055">
      <calculatedColumnFormula>'[8]Wholesale SMS'!H8</calculatedColumnFormula>
    </tableColumn>
    <tableColumn id="2" name="WB (group and non-group)" dataDxfId="1054">
      <calculatedColumnFormula>('[8]Wholesale SMS'!I18+'[8]Wholesale SMS'!I38)/('[8]Wholesale SMS'!I8+'[8]Wholesale SMS'!I28)</calculatedColumnFormula>
    </tableColumn>
    <tableColumn id="3" name="EEA (group and non-group)" dataDxfId="1053">
      <calculatedColumnFormula>('[8]Wholesale SMS'!J18+'[8]Wholesale SMS'!J38)/('[8]Wholesale SMS'!J8+'[8]Wholesale SMS'!J28)</calculatedColumnFormula>
    </tableColumn>
    <tableColumn id="4" name="ROW (group and non-group)" dataDxfId="1052">
      <calculatedColumnFormula>('[8]Wholesale SMS'!K18+'[8]Wholesale SMS'!K38)/('[8]Wholesale SMS'!K8+'[8]Wholesale SMS'!K28)</calculatedColumnFormula>
    </tableColumn>
  </tableColumns>
  <tableStyleInfo name="TableStyleLight1" showFirstColumn="0" showLastColumn="0" showRowStripes="1" showColumnStripes="0"/>
</table>
</file>

<file path=xl/tables/table147.xml><?xml version="1.0" encoding="utf-8"?>
<table xmlns="http://schemas.openxmlformats.org/spreadsheetml/2006/main" id="196" name="Tabelle3067197" displayName="Tabelle3067197" ref="O59:R65" totalsRowShown="0" headerRowDxfId="1051" dataDxfId="1050">
  <autoFilter ref="O59:R65">
    <filterColumn colId="1" hiddenButton="1"/>
    <filterColumn colId="2" hiddenButton="1"/>
    <filterColumn colId="3" hiddenButton="1"/>
  </autoFilter>
  <sortState ref="O60:R65">
    <sortCondition ref="O59:O65"/>
  </sortState>
  <tableColumns count="4">
    <tableColumn id="4" name="Country" dataDxfId="1049">
      <calculatedColumnFormula>'[8]Wholesale SMS'!H18</calculatedColumnFormula>
    </tableColumn>
    <tableColumn id="1" name="WB (group and non-group)" dataDxfId="1048">
      <calculatedColumnFormula>('[8]Wholesale SMS'!L18+'[8]Wholesale SMS'!L38)/('[8]Wholesale SMS'!L8+'[8]Wholesale SMS'!L28)</calculatedColumnFormula>
    </tableColumn>
    <tableColumn id="2" name="EEA (group and non-group)" dataDxfId="1047">
      <calculatedColumnFormula>('[8]Wholesale SMS'!M18+'[8]Wholesale SMS'!M38)/('[8]Wholesale SMS'!M8+'[8]Wholesale SMS'!M28)</calculatedColumnFormula>
    </tableColumn>
    <tableColumn id="3" name="ROW (group and non-group)" dataDxfId="1046">
      <calculatedColumnFormula>('[8]Wholesale SMS'!N18+'[8]Wholesale SMS'!N38)/('[8]Wholesale SMS'!N8+'[8]Wholesale SMS'!N28)</calculatedColumnFormula>
    </tableColumn>
  </tableColumns>
  <tableStyleInfo name="TableStyleLight6" showFirstColumn="0" showLastColumn="0" showRowStripes="1" showColumnStripes="0"/>
</table>
</file>

<file path=xl/tables/table148.xml><?xml version="1.0" encoding="utf-8"?>
<table xmlns="http://schemas.openxmlformats.org/spreadsheetml/2006/main" id="197" name="Tabelle3178198" displayName="Tabelle3178198" ref="T59:W65" totalsRowShown="0" headerRowDxfId="1045" dataDxfId="1044">
  <autoFilter ref="T59:W65"/>
  <sortState ref="T60:W65">
    <sortCondition ref="T59:T65"/>
  </sortState>
  <tableColumns count="4">
    <tableColumn id="1" name="Country" dataDxfId="1043">
      <calculatedColumnFormula>'[8]Wholesale data'!H8</calculatedColumnFormula>
    </tableColumn>
    <tableColumn id="2" name="WB (group and non-group)" dataDxfId="1042">
      <calculatedColumnFormula>('[8]Wholesale data'!I18+'[8]Wholesale data'!I38)/('[8]Wholesale data'!I8+'[8]Wholesale data'!I28)</calculatedColumnFormula>
    </tableColumn>
    <tableColumn id="3" name="EEA (group and non-group)" dataDxfId="1041">
      <calculatedColumnFormula>('[8]Wholesale data'!J18+'[8]Wholesale data'!J38)/('[8]Wholesale data'!J8+'[8]Wholesale data'!J28)</calculatedColumnFormula>
    </tableColumn>
    <tableColumn id="4" name="ROW (group and non-group)" dataDxfId="1040">
      <calculatedColumnFormula>('[8]Wholesale data'!K18+'[8]Wholesale data'!K38)/('[8]Wholesale data'!K8+'[8]Wholesale data'!K28)</calculatedColumnFormula>
    </tableColumn>
  </tableColumns>
  <tableStyleInfo name="TableStyleLight1" showFirstColumn="0" showLastColumn="0" showRowStripes="1" showColumnStripes="0"/>
</table>
</file>

<file path=xl/tables/table149.xml><?xml version="1.0" encoding="utf-8"?>
<table xmlns="http://schemas.openxmlformats.org/spreadsheetml/2006/main" id="198" name="Tabelle3279199" displayName="Tabelle3279199" ref="X59:AA65" totalsRowShown="0" headerRowDxfId="1039" dataDxfId="1038">
  <autoFilter ref="X59:AA65"/>
  <sortState ref="X60:AA65">
    <sortCondition ref="X59:X65"/>
  </sortState>
  <tableColumns count="4">
    <tableColumn id="4" name="Country" dataDxfId="1037">
      <calculatedColumnFormula>'[8]Wholesale data'!H18</calculatedColumnFormula>
    </tableColumn>
    <tableColumn id="1" name="WB (group and non-group)" dataDxfId="1036">
      <calculatedColumnFormula>('[8]Wholesale data'!L18+'[8]Wholesale data'!L38)/('[8]Wholesale data'!L8+'[8]Wholesale data'!L28)</calculatedColumnFormula>
    </tableColumn>
    <tableColumn id="2" name="EEA (group and non-group)" dataDxfId="1035">
      <calculatedColumnFormula>('[8]Wholesale data'!M18+'[8]Wholesale data'!M38)/('[8]Wholesale data'!M8+'[8]Wholesale data'!M28)</calculatedColumnFormula>
    </tableColumn>
    <tableColumn id="3" name="ROW (group and non-group)" dataDxfId="1034">
      <calculatedColumnFormula>('[8]Wholesale data'!N18+'[8]Wholesale data'!N38)/('[8]Wholesale data'!N8+'[8]Wholesale data'!N28)</calculatedColumnFormula>
    </tableColumn>
  </tableColumns>
  <tableStyleInfo name="TableStyleLight6" showFirstColumn="0" showLastColumn="0" showRowStripes="1" showColumnStripes="0"/>
</table>
</file>

<file path=xl/tables/table15.xml><?xml version="1.0" encoding="utf-8"?>
<table xmlns="http://schemas.openxmlformats.org/spreadsheetml/2006/main" id="162" name="Tabelle2550163" displayName="Tabelle2550163" ref="A112:Q118" totalsRowShown="0" headerRowDxfId="2049" dataDxfId="2048" tableBorderDxfId="2047">
  <autoFilter ref="A112:Q118"/>
  <sortState ref="A89:E94">
    <sortCondition ref="A88:A94"/>
  </sortState>
  <tableColumns count="17">
    <tableColumn id="1" name="Country" dataDxfId="2046">
      <calculatedColumnFormula>'Q2 19-Q3 19'!J50</calculatedColumnFormula>
    </tableColumn>
    <tableColumn id="2" name="Q4 2018" dataDxfId="2045">
      <calculatedColumnFormula>'Q4 18-Q1 19'!K41</calculatedColumnFormula>
    </tableColumn>
    <tableColumn id="3" name="Q1 2019" dataDxfId="2044">
      <calculatedColumnFormula>'Q4 18-Q1 19'!L41</calculatedColumnFormula>
    </tableColumn>
    <tableColumn id="4" name="Q2 2019" dataDxfId="2043">
      <calculatedColumnFormula>'Q2 19-Q3 19'!K50</calculatedColumnFormula>
    </tableColumn>
    <tableColumn id="5" name="Q3 2019" dataDxfId="2042">
      <calculatedColumnFormula>'Q2 19-Q3 19'!L50</calculatedColumnFormula>
    </tableColumn>
    <tableColumn id="6" name="Q4 2019" dataDxfId="2041">
      <calculatedColumnFormula>'Q2 19-Q3 19'!M50</calculatedColumnFormula>
    </tableColumn>
    <tableColumn id="7" name="Q1 2020" dataDxfId="2040">
      <calculatedColumnFormula>'Q2 19-Q3 19'!N50</calculatedColumnFormula>
    </tableColumn>
    <tableColumn id="8" name="Q2 2020" dataDxfId="2039">
      <calculatedColumnFormula>'Q4 19-Q1 20'!M50</calculatedColumnFormula>
    </tableColumn>
    <tableColumn id="9" name="Q3 2020" dataDxfId="2038">
      <calculatedColumnFormula>'Q4 19-Q1 20'!N50</calculatedColumnFormula>
    </tableColumn>
    <tableColumn id="10" name="Q4 2020" dataDxfId="2037"/>
    <tableColumn id="11" name="Q1 2021" dataDxfId="2036"/>
    <tableColumn id="12" name="Q2 2021" dataDxfId="2035">
      <calculatedColumnFormula>'Q2 21-Q3 21'!K50</calculatedColumnFormula>
    </tableColumn>
    <tableColumn id="13" name="Q3 2021" dataDxfId="2034">
      <calculatedColumnFormula>'Q2 21-Q3 21'!L50</calculatedColumnFormula>
    </tableColumn>
    <tableColumn id="14" name="Q4 2021" dataDxfId="2033">
      <calculatedColumnFormula>'Q4 21 -Q1 22'!K62</calculatedColumnFormula>
    </tableColumn>
    <tableColumn id="15" name="Q1 2022" dataDxfId="2032">
      <calculatedColumnFormula>'Q4 21 -Q1 22'!L62</calculatedColumnFormula>
    </tableColumn>
    <tableColumn id="16" name="Q2 2022" dataDxfId="2031">
      <calculatedColumnFormula>'Q2 22 - Q3 22'!K62</calculatedColumnFormula>
    </tableColumn>
    <tableColumn id="17" name="Q3 2022" dataDxfId="2030">
      <calculatedColumnFormula>'Q2 22 - Q3 22'!L62</calculatedColumnFormula>
    </tableColumn>
  </tableColumns>
  <tableStyleInfo name="TableStyleLight1" showFirstColumn="0" showLastColumn="0" showRowStripes="1" showColumnStripes="0"/>
</table>
</file>

<file path=xl/tables/table150.xml><?xml version="1.0" encoding="utf-8"?>
<table xmlns="http://schemas.openxmlformats.org/spreadsheetml/2006/main" id="199" name="Tabelle234480200" displayName="Tabelle234480200" ref="B22:D28" totalsRowShown="0" headerRowDxfId="1033" dataDxfId="1032" tableBorderDxfId="1031">
  <autoFilter ref="B22:D28"/>
  <sortState ref="B23:D28">
    <sortCondition ref="B22:B28"/>
  </sortState>
  <tableColumns count="3">
    <tableColumn id="1" name="Country" dataDxfId="1030">
      <calculatedColumnFormula>'[8]List of NRAs'!A3</calculatedColumnFormula>
    </tableColumn>
    <tableColumn id="2" name="Q4 2020" dataDxfId="1029">
      <calculatedColumnFormula>('[8]Retail volumes - voice'!C8/([8]Subscribers!H8))/3</calculatedColumnFormula>
    </tableColumn>
    <tableColumn id="3" name="Q1 2021" dataDxfId="1028">
      <calculatedColumnFormula>('[8]Retail volumes - voice'!D8/([8]Subscribers!M8))/3</calculatedColumnFormula>
    </tableColumn>
  </tableColumns>
  <tableStyleInfo name="TableStyleLight1" showFirstColumn="0" showLastColumn="0" showRowStripes="1" showColumnStripes="0"/>
</table>
</file>

<file path=xl/tables/table151.xml><?xml version="1.0" encoding="utf-8"?>
<table xmlns="http://schemas.openxmlformats.org/spreadsheetml/2006/main" id="200" name="Tabelle254681201" displayName="Tabelle254681201" ref="F22:H28" totalsRowShown="0" headerRowDxfId="1027" dataDxfId="1026" tableBorderDxfId="1025">
  <autoFilter ref="F22:H28"/>
  <sortState ref="F23:H28">
    <sortCondition ref="F22:F28"/>
  </sortState>
  <tableColumns count="3">
    <tableColumn id="1" name="Country" dataDxfId="1024">
      <calculatedColumnFormula>'[8]Retail volumes - SMS'!B8</calculatedColumnFormula>
    </tableColumn>
    <tableColumn id="2" name="Q4 2020" dataDxfId="1023">
      <calculatedColumnFormula>'[8]Retail volumes - SMS'!C8/[8]Subscribers!H8/3</calculatedColumnFormula>
    </tableColumn>
    <tableColumn id="3" name="Q1 2021" dataDxfId="1022">
      <calculatedColumnFormula>'[8]Retail volumes - SMS'!D8/[8]Subscribers!M8/3</calculatedColumnFormula>
    </tableColumn>
  </tableColumns>
  <tableStyleInfo name="TableStyleLight1" showFirstColumn="0" showLastColumn="0" showRowStripes="1" showColumnStripes="0"/>
</table>
</file>

<file path=xl/tables/table152.xml><?xml version="1.0" encoding="utf-8"?>
<table xmlns="http://schemas.openxmlformats.org/spreadsheetml/2006/main" id="201" name="Tabelle264782202" displayName="Tabelle264782202" ref="J22:L28" totalsRowShown="0" headerRowDxfId="1021" dataDxfId="1020" tableBorderDxfId="1019">
  <autoFilter ref="J22:L28"/>
  <sortState ref="J23:L28">
    <sortCondition ref="J22:J28"/>
  </sortState>
  <tableColumns count="3">
    <tableColumn id="1" name="Country" dataDxfId="1018">
      <calculatedColumnFormula>'[8]Retail volumes - data'!B8</calculatedColumnFormula>
    </tableColumn>
    <tableColumn id="2" name="Q4 2020" dataDxfId="1017">
      <calculatedColumnFormula>'[8]Retail volumes - data'!C8/([8]Subscribers!H8)/3</calculatedColumnFormula>
    </tableColumn>
    <tableColumn id="3" name="Q1 2021" dataDxfId="1016">
      <calculatedColumnFormula>'[8]Retail volumes - data'!C8/([8]Subscribers!M8)/3</calculatedColumnFormula>
    </tableColumn>
  </tableColumns>
  <tableStyleInfo name="TableStyleLight1" showFirstColumn="0" showLastColumn="0" showRowStripes="1" showColumnStripes="0"/>
</table>
</file>

<file path=xl/tables/table153.xml><?xml version="1.0" encoding="utf-8"?>
<table xmlns="http://schemas.openxmlformats.org/spreadsheetml/2006/main" id="202" name="Tabelle234883203" displayName="Tabelle234883203" ref="B49:D55" totalsRowShown="0" headerRowDxfId="1015" dataDxfId="1014" tableBorderDxfId="1013">
  <autoFilter ref="B49:D55"/>
  <sortState ref="B50:D55">
    <sortCondition ref="B49:B55"/>
  </sortState>
  <tableColumns count="3">
    <tableColumn id="1" name="Country" dataDxfId="1012">
      <calculatedColumnFormula>'[8]Retail volumes - voice'!B8</calculatedColumnFormula>
    </tableColumn>
    <tableColumn id="2" name="Q4 2020" dataDxfId="1011">
      <calculatedColumnFormula>('[8]Retail volumes - voice'!L8/([8]Subscribers!L8))/3</calculatedColumnFormula>
    </tableColumn>
    <tableColumn id="3" name="Q1 2021" dataDxfId="1010">
      <calculatedColumnFormula>('[8]Retail volumes - voice'!Q8/([8]Subscribers!Q8))/3</calculatedColumnFormula>
    </tableColumn>
  </tableColumns>
  <tableStyleInfo name="TableStyleLight1" showFirstColumn="0" showLastColumn="0" showRowStripes="1" showColumnStripes="0"/>
</table>
</file>

<file path=xl/tables/table154.xml><?xml version="1.0" encoding="utf-8"?>
<table xmlns="http://schemas.openxmlformats.org/spreadsheetml/2006/main" id="203" name="Tabelle244984204" displayName="Tabelle244984204" ref="F49:H55" totalsRowShown="0" headerRowDxfId="1009" dataDxfId="1008" tableBorderDxfId="1007">
  <autoFilter ref="F49:H55"/>
  <sortState ref="F50:H55">
    <sortCondition ref="F49:F55"/>
  </sortState>
  <tableColumns count="3">
    <tableColumn id="1" name="Country" dataDxfId="1006">
      <calculatedColumnFormula>'[8]Retail volumes - voice'!B38</calculatedColumnFormula>
    </tableColumn>
    <tableColumn id="2" name="Q4 2020" dataDxfId="1005">
      <calculatedColumnFormula>('[8]Retail volumes - voice'!L18/([8]Subscribers!L8))/3</calculatedColumnFormula>
    </tableColumn>
    <tableColumn id="3" name="Q1 2021" dataDxfId="1004">
      <calculatedColumnFormula>('[8]Retail volumes - voice'!Q18/([8]Subscribers!Q8))/3</calculatedColumnFormula>
    </tableColumn>
  </tableColumns>
  <tableStyleInfo name="TableStyleLight1" showFirstColumn="0" showLastColumn="0" showRowStripes="1" showColumnStripes="0"/>
</table>
</file>

<file path=xl/tables/table155.xml><?xml version="1.0" encoding="utf-8"?>
<table xmlns="http://schemas.openxmlformats.org/spreadsheetml/2006/main" id="204" name="Tabelle255085205" displayName="Tabelle255085205" ref="J49:L55" totalsRowShown="0" headerRowDxfId="1003" dataDxfId="1002" tableBorderDxfId="1001">
  <autoFilter ref="J49:L55"/>
  <sortState ref="J50:L55">
    <sortCondition ref="J49:J55"/>
  </sortState>
  <tableColumns count="3">
    <tableColumn id="1" name="Country" dataDxfId="1000">
      <calculatedColumnFormula>'[8]Retail volumes - SMS'!B8</calculatedColumnFormula>
    </tableColumn>
    <tableColumn id="2" name="Q4 2020" dataDxfId="999">
      <calculatedColumnFormula>'[8]Retail volumes - SMS'!L8/[8]Subscribers!L8/3</calculatedColumnFormula>
    </tableColumn>
    <tableColumn id="3" name="Q1 2021" dataDxfId="998">
      <calculatedColumnFormula>'[8]Retail volumes - SMS'!Q8/[8]Subscribers!Q8/3</calculatedColumnFormula>
    </tableColumn>
  </tableColumns>
  <tableStyleInfo name="TableStyleLight1" showFirstColumn="0" showLastColumn="0" showRowStripes="1" showColumnStripes="0"/>
</table>
</file>

<file path=xl/tables/table156.xml><?xml version="1.0" encoding="utf-8"?>
<table xmlns="http://schemas.openxmlformats.org/spreadsheetml/2006/main" id="205" name="Tabelle265186206" displayName="Tabelle265186206" ref="N49:P55" totalsRowShown="0" headerRowDxfId="997" dataDxfId="996" tableBorderDxfId="995">
  <autoFilter ref="N49:P55"/>
  <sortState ref="N50:P55">
    <sortCondition ref="N49:N55"/>
  </sortState>
  <tableColumns count="3">
    <tableColumn id="1" name="Country" dataDxfId="994">
      <calculatedColumnFormula>'[8]Retail volumes - data'!B8</calculatedColumnFormula>
    </tableColumn>
    <tableColumn id="2" name="Q4 2020" dataDxfId="993">
      <calculatedColumnFormula>'[8]Retail volumes - data'!L8/([8]Subscribers!L8)/3</calculatedColumnFormula>
    </tableColumn>
    <tableColumn id="3" name="Q1 2021" dataDxfId="992">
      <calculatedColumnFormula>'[8]Retail volumes - data'!Q8/([8]Subscribers!Q8)/3</calculatedColumnFormula>
    </tableColumn>
  </tableColumns>
  <tableStyleInfo name="TableStyleLight1" showFirstColumn="0" showLastColumn="0" showRowStripes="1" showColumnStripes="0"/>
</table>
</file>

<file path=xl/tables/table157.xml><?xml version="1.0" encoding="utf-8"?>
<table xmlns="http://schemas.openxmlformats.org/spreadsheetml/2006/main" id="206" name="Tabelle27287207" displayName="Tabelle27287207" ref="B70:F76" totalsRowShown="0" headerRowDxfId="991" dataDxfId="990" tableBorderDxfId="989">
  <autoFilter ref="B70:F76"/>
  <sortState ref="B71:F76">
    <sortCondition ref="B70:B76"/>
  </sortState>
  <tableColumns count="5">
    <tableColumn id="1" name="Country" dataDxfId="988">
      <calculatedColumnFormula>'[8]Retail revenues - voice'!H8</calculatedColumnFormula>
    </tableColumn>
    <tableColumn id="5" name="WB RLAH+" dataDxfId="987"/>
    <tableColumn id="2" name="WB alternative" dataDxfId="986">
      <calculatedColumnFormula>'[8]Retail revenues - voice'!K8/'[8]Retail volumes - voice'!K8</calculatedColumnFormula>
    </tableColumn>
    <tableColumn id="3" name="EEA " dataDxfId="985">
      <calculatedColumnFormula>'[8]Retail revenues - voice'!L8/'[8]Retail volumes - voice'!L8</calculatedColumnFormula>
    </tableColumn>
    <tableColumn id="4" name="ROW " dataDxfId="984">
      <calculatedColumnFormula>'[8]Retail revenues - voice'!M8/'[8]Retail volumes - voice'!M8</calculatedColumnFormula>
    </tableColumn>
  </tableColumns>
  <tableStyleInfo name="TableStyleLight1" showFirstColumn="0" showLastColumn="0" showRowStripes="1" showColumnStripes="0"/>
</table>
</file>

<file path=xl/tables/table158.xml><?xml version="1.0" encoding="utf-8"?>
<table xmlns="http://schemas.openxmlformats.org/spreadsheetml/2006/main" id="207" name="Tabelle28388208" displayName="Tabelle28388208" ref="G70:K76" totalsRowShown="0" headerRowDxfId="983" dataDxfId="982" tableBorderDxfId="981">
  <autoFilter ref="G70:K76"/>
  <sortState ref="G71:K76">
    <sortCondition ref="G70:G76"/>
  </sortState>
  <tableColumns count="5">
    <tableColumn id="4" name="Country" dataDxfId="980">
      <calculatedColumnFormula>'[8]Retail revenues - voice'!H8</calculatedColumnFormula>
    </tableColumn>
    <tableColumn id="5" name="WB RLAH+" dataDxfId="979"/>
    <tableColumn id="1" name="WB  alternative" dataDxfId="978">
      <calculatedColumnFormula>'[8]Retail revenues - voice'!P8/'[8]Retail volumes - voice'!P8</calculatedColumnFormula>
    </tableColumn>
    <tableColumn id="2" name="EEA  " dataDxfId="977">
      <calculatedColumnFormula>'[8]Retail revenues - voice'!Q8/'[8]Retail volumes - voice'!Q8</calculatedColumnFormula>
    </tableColumn>
    <tableColumn id="3" name="ROW  " dataDxfId="976">
      <calculatedColumnFormula>'[8]Retail revenues - voice'!R8/'[8]Retail volumes - voice'!R8</calculatedColumnFormula>
    </tableColumn>
  </tableColumns>
  <tableStyleInfo name="TableStyleLight6" showFirstColumn="0" showLastColumn="0" showRowStripes="1" showColumnStripes="0"/>
</table>
</file>

<file path=xl/tables/table159.xml><?xml version="1.0" encoding="utf-8"?>
<table xmlns="http://schemas.openxmlformats.org/spreadsheetml/2006/main" id="208" name="Tabelle295289209" displayName="Tabelle295289209" ref="X70:AB76" totalsRowShown="0" headerRowDxfId="975" dataDxfId="974">
  <autoFilter ref="X70:AB76"/>
  <sortState ref="X71:AB76">
    <sortCondition ref="X70:X76"/>
  </sortState>
  <tableColumns count="5">
    <tableColumn id="1" name="Country" dataDxfId="973">
      <calculatedColumnFormula>'[8]Retail revenues - SMS'!H8</calculatedColumnFormula>
    </tableColumn>
    <tableColumn id="5" name="WB RLAH+" dataDxfId="972"/>
    <tableColumn id="2" name="WB  " dataDxfId="971">
      <calculatedColumnFormula>'[8]Retail revenues - SMS'!K8/'[8]Retail volumes - SMS'!K8</calculatedColumnFormula>
    </tableColumn>
    <tableColumn id="3" name="EEA  " dataDxfId="970">
      <calculatedColumnFormula>'[8]Retail revenues - SMS'!L8/'[8]Retail volumes - SMS'!L8</calculatedColumnFormula>
    </tableColumn>
    <tableColumn id="4" name="ROW  " dataDxfId="969">
      <calculatedColumnFormula>'[8]Retail revenues - SMS'!M8/'[8]Retail volumes - SMS'!M8</calculatedColumnFormula>
    </tableColumn>
  </tableColumns>
  <tableStyleInfo name="TableStyleLight1" showFirstColumn="0" showLastColumn="0" showRowStripes="1" showColumnStripes="0"/>
</table>
</file>

<file path=xl/tables/table16.xml><?xml version="1.0" encoding="utf-8"?>
<table xmlns="http://schemas.openxmlformats.org/spreadsheetml/2006/main" id="163" name="Tabelle255042106164" displayName="Tabelle255042106164" ref="A121:Q127" totalsRowShown="0" headerRowDxfId="2029" dataDxfId="2028" tableBorderDxfId="2027">
  <autoFilter ref="A121:Q127"/>
  <sortState ref="A98:E103">
    <sortCondition ref="A97:A103"/>
  </sortState>
  <tableColumns count="17">
    <tableColumn id="1" name="Country" dataDxfId="2026">
      <calculatedColumnFormula>'Q2 19-Q3 19'!J32</calculatedColumnFormula>
    </tableColumn>
    <tableColumn id="2" name=" " dataDxfId="2025"/>
    <tableColumn id="3" name="  " dataDxfId="2024"/>
    <tableColumn id="4" name="Q2 2019" dataDxfId="2023">
      <calculatedColumnFormula>'Q2 19-Q3 19'!K32</calculatedColumnFormula>
    </tableColumn>
    <tableColumn id="5" name="Q3 2019" dataDxfId="2022">
      <calculatedColumnFormula>'Q2 19-Q3 19'!L32</calculatedColumnFormula>
    </tableColumn>
    <tableColumn id="6" name="Q4 2019" dataDxfId="2021">
      <calculatedColumnFormula>'Q2 19-Q3 19'!M32</calculatedColumnFormula>
    </tableColumn>
    <tableColumn id="7" name="Q1 2020" dataDxfId="2020">
      <calculatedColumnFormula>'Q2 19-Q3 19'!N32</calculatedColumnFormula>
    </tableColumn>
    <tableColumn id="8" name="Q2 2020" dataDxfId="2019">
      <calculatedColumnFormula>'Q4 19-Q1 20'!M32</calculatedColumnFormula>
    </tableColumn>
    <tableColumn id="9" name="Q3 2020" dataDxfId="2018">
      <calculatedColumnFormula>'Q4 19-Q1 20'!N32</calculatedColumnFormula>
    </tableColumn>
    <tableColumn id="10" name="Q4 2020" dataDxfId="2017"/>
    <tableColumn id="11" name="Q1 2021" dataDxfId="2016"/>
    <tableColumn id="12" name="Q2 2021" dataDxfId="2015">
      <calculatedColumnFormula>'Q2 21-Q3 21'!K32</calculatedColumnFormula>
    </tableColumn>
    <tableColumn id="13" name="Q3 2021" dataDxfId="2014">
      <calculatedColumnFormula>'Q2 21-Q3 21'!L32</calculatedColumnFormula>
    </tableColumn>
    <tableColumn id="14" name="Q4 2021" dataDxfId="2013">
      <calculatedColumnFormula>'Q4 21 -Q1 22'!K44</calculatedColumnFormula>
    </tableColumn>
    <tableColumn id="15" name="Q1 2022" dataDxfId="2012">
      <calculatedColumnFormula>'Q4 21 -Q1 22'!L44</calculatedColumnFormula>
    </tableColumn>
    <tableColumn id="16" name="Q2 2022" dataDxfId="2011">
      <calculatedColumnFormula>'Q2 22 - Q3 22'!K44</calculatedColumnFormula>
    </tableColumn>
    <tableColumn id="17" name="Q3 2022" dataDxfId="2010">
      <calculatedColumnFormula>'Q2 22 - Q3 22'!L44</calculatedColumnFormula>
    </tableColumn>
  </tableColumns>
  <tableStyleInfo name="TableStyleLight1" showFirstColumn="0" showLastColumn="0" showRowStripes="1" showColumnStripes="0"/>
</table>
</file>

<file path=xl/tables/table160.xml><?xml version="1.0" encoding="utf-8"?>
<table xmlns="http://schemas.openxmlformats.org/spreadsheetml/2006/main" id="209" name="Tabelle305390210" displayName="Tabelle305390210" ref="AC70:AG76" totalsRowShown="0" headerRowDxfId="968" dataDxfId="967">
  <autoFilter ref="AC70:AG76"/>
  <sortState ref="AC71:AG76">
    <sortCondition ref="AC70:AC76"/>
  </sortState>
  <tableColumns count="5">
    <tableColumn id="4" name="Country" dataDxfId="966">
      <calculatedColumnFormula>'[8]Retail revenues - SMS'!H8</calculatedColumnFormula>
    </tableColumn>
    <tableColumn id="5" name="WB RLAH+" dataDxfId="965"/>
    <tableColumn id="1" name="WB  " dataDxfId="964">
      <calculatedColumnFormula>'[8]Retail revenues - SMS'!P8/'[8]Retail volumes - SMS'!P8</calculatedColumnFormula>
    </tableColumn>
    <tableColumn id="2" name="EEA  " dataDxfId="963">
      <calculatedColumnFormula>'[8]Retail revenues - SMS'!Q8/'[8]Retail volumes - SMS'!Q8</calculatedColumnFormula>
    </tableColumn>
    <tableColumn id="3" name="ROW  " dataDxfId="962">
      <calculatedColumnFormula>'[8]Retail revenues - SMS'!R8/'[8]Retail volumes - SMS'!R8</calculatedColumnFormula>
    </tableColumn>
  </tableColumns>
  <tableStyleInfo name="TableStyleLight6" showFirstColumn="0" showLastColumn="0" showRowStripes="1" showColumnStripes="0"/>
</table>
</file>

<file path=xl/tables/table161.xml><?xml version="1.0" encoding="utf-8"?>
<table xmlns="http://schemas.openxmlformats.org/spreadsheetml/2006/main" id="210" name="Tabelle315491211" displayName="Tabelle315491211" ref="AI70:AM76" totalsRowShown="0" headerRowDxfId="961" dataDxfId="960">
  <autoFilter ref="AI70:AM76"/>
  <sortState ref="AI71:AM76">
    <sortCondition ref="AI70:AI76"/>
  </sortState>
  <tableColumns count="5">
    <tableColumn id="1" name="Country" dataDxfId="959">
      <calculatedColumnFormula>'[8]Retail revenues - data'!H8</calculatedColumnFormula>
    </tableColumn>
    <tableColumn id="2" name="WB RLAH+" dataDxfId="958">
      <calculatedColumnFormula>'[8]Retail revenues - data'!J8/'[8]Retail volumes - data'!K8</calculatedColumnFormula>
    </tableColumn>
    <tableColumn id="6" name="WB" dataDxfId="957"/>
    <tableColumn id="3" name="EEA  " dataDxfId="956">
      <calculatedColumnFormula>'[8]Retail revenues - data'!L8/'[8]Retail volumes - data'!L8</calculatedColumnFormula>
    </tableColumn>
    <tableColumn id="4" name="ROW  " dataDxfId="955">
      <calculatedColumnFormula>'[8]Retail revenues - data'!M8/'[8]Retail volumes - data'!M8</calculatedColumnFormula>
    </tableColumn>
  </tableColumns>
  <tableStyleInfo name="TableStyleLight1" showFirstColumn="0" showLastColumn="0" showRowStripes="1" showColumnStripes="0"/>
</table>
</file>

<file path=xl/tables/table162.xml><?xml version="1.0" encoding="utf-8"?>
<table xmlns="http://schemas.openxmlformats.org/spreadsheetml/2006/main" id="211" name="Tabelle325592212" displayName="Tabelle325592212" ref="AN70:AR76" totalsRowShown="0" headerRowDxfId="954" dataDxfId="953">
  <autoFilter ref="AN70:AR76"/>
  <sortState ref="AN71:AR76">
    <sortCondition ref="AN70:AN76"/>
  </sortState>
  <tableColumns count="5">
    <tableColumn id="4" name="Country" dataDxfId="952">
      <calculatedColumnFormula>'[8]Retail revenues - data'!H8</calculatedColumnFormula>
    </tableColumn>
    <tableColumn id="1" name="WB RLAH+" dataDxfId="951">
      <calculatedColumnFormula>'[8]Retail revenues - data'!O8/'[8]Retail volumes - data'!P8</calculatedColumnFormula>
    </tableColumn>
    <tableColumn id="6" name="WB" dataDxfId="950"/>
    <tableColumn id="2" name="EEA  " dataDxfId="949">
      <calculatedColumnFormula>'[8]Retail revenues - data'!Q8/'[8]Retail volumes - data'!Q8</calculatedColumnFormula>
    </tableColumn>
    <tableColumn id="3" name="ROW  " dataDxfId="948">
      <calculatedColumnFormula>'[8]Retail revenues - data'!R8/'[8]Retail volumes - data'!R8</calculatedColumnFormula>
    </tableColumn>
  </tableColumns>
  <tableStyleInfo name="TableStyleLight6" showFirstColumn="0" showLastColumn="0" showRowStripes="1" showColumnStripes="0"/>
</table>
</file>

<file path=xl/tables/table163.xml><?xml version="1.0" encoding="utf-8"?>
<table xmlns="http://schemas.openxmlformats.org/spreadsheetml/2006/main" id="212" name="Tabelle2725693213" displayName="Tabelle2725693213" ref="B4:E10" totalsRowShown="0" headerRowDxfId="947" dataDxfId="946" tableBorderDxfId="945">
  <autoFilter ref="B4:E10"/>
  <sortState ref="B5:E10">
    <sortCondition ref="B4:B10"/>
  </sortState>
  <tableColumns count="4">
    <tableColumn id="1" name="Country" dataDxfId="944">
      <calculatedColumnFormula>'[8]List of NRAs'!A3</calculatedColumnFormula>
    </tableColumn>
    <tableColumn id="3" name="Voice domestic revenue" dataDxfId="943">
      <calculatedColumnFormula>'[8]Retail revenues - voice'!C8/[8]Subscribers!H8/3</calculatedColumnFormula>
    </tableColumn>
    <tableColumn id="4" name="SMS domestic revenue" dataDxfId="942">
      <calculatedColumnFormula>'[8]Retail revenues - SMS'!C8/[8]Subscribers!H8/3</calculatedColumnFormula>
    </tableColumn>
    <tableColumn id="6" name="Data domestic revenue" dataDxfId="941">
      <calculatedColumnFormula>'[8]Retail revenues - data'!C8/[8]Subscribers!H8/3</calculatedColumnFormula>
    </tableColumn>
  </tableColumns>
  <tableStyleInfo name="TableStyleLight1" showFirstColumn="0" showLastColumn="0" showRowStripes="1" showColumnStripes="0"/>
</table>
</file>

<file path=xl/tables/table164.xml><?xml version="1.0" encoding="utf-8"?>
<table xmlns="http://schemas.openxmlformats.org/spreadsheetml/2006/main" id="213" name="Tabelle2726294214" displayName="Tabelle2726294214" ref="M70:Q76" totalsRowShown="0" headerRowDxfId="940" dataDxfId="939" tableBorderDxfId="938">
  <autoFilter ref="M70:Q76"/>
  <sortState ref="M71:Q76">
    <sortCondition ref="M70:M76"/>
  </sortState>
  <tableColumns count="5">
    <tableColumn id="1" name="Country" dataDxfId="937">
      <calculatedColumnFormula>'[8]Retail revenues - voice'!H18</calculatedColumnFormula>
    </tableColumn>
    <tableColumn id="5" name="WB RLAH+" dataDxfId="936"/>
    <tableColumn id="2" name="WB  alternative" dataDxfId="935">
      <calculatedColumnFormula>'[8]Retail revenues - voice'!K18/'[8]Retail volumes - voice'!K18</calculatedColumnFormula>
    </tableColumn>
    <tableColumn id="3" name="EEA  " dataDxfId="934">
      <calculatedColumnFormula>'[8]Retail revenues - voice'!L18/'[8]Retail volumes - voice'!L18</calculatedColumnFormula>
    </tableColumn>
    <tableColumn id="4" name="ROW  " dataDxfId="933">
      <calculatedColumnFormula>'[8]Retail revenues - voice'!M18/'[8]Retail volumes - voice'!M18</calculatedColumnFormula>
    </tableColumn>
  </tableColumns>
  <tableStyleInfo name="TableStyleLight1" showFirstColumn="0" showLastColumn="0" showRowStripes="1" showColumnStripes="0"/>
</table>
</file>

<file path=xl/tables/table165.xml><?xml version="1.0" encoding="utf-8"?>
<table xmlns="http://schemas.openxmlformats.org/spreadsheetml/2006/main" id="214" name="Tabelle2836395215" displayName="Tabelle2836395215" ref="R70:V76" totalsRowShown="0" headerRowDxfId="932" dataDxfId="931" tableBorderDxfId="930">
  <autoFilter ref="R70:V76"/>
  <sortState ref="R71:V76">
    <sortCondition ref="R70:R76"/>
  </sortState>
  <tableColumns count="5">
    <tableColumn id="4" name="Country" dataDxfId="929">
      <calculatedColumnFormula>'[8]Retail revenues - voice'!H18</calculatedColumnFormula>
    </tableColumn>
    <tableColumn id="5" name="WB RLAH+" dataDxfId="928"/>
    <tableColumn id="1" name="WB alternative" dataDxfId="927">
      <calculatedColumnFormula>'[8]Retail revenues - voice'!P18/'[8]Retail volumes - voice'!P18</calculatedColumnFormula>
    </tableColumn>
    <tableColumn id="2" name="EEA  " dataDxfId="926">
      <calculatedColumnFormula>'[8]Retail revenues - voice'!Q18/'[8]Retail volumes - voice'!Q18</calculatedColumnFormula>
    </tableColumn>
    <tableColumn id="3" name="ROW  " dataDxfId="925">
      <calculatedColumnFormula>'[8]Retail revenues - voice'!R18/'[8]Retail volumes - voice'!R18</calculatedColumnFormula>
    </tableColumn>
  </tableColumns>
  <tableStyleInfo name="TableStyleLight6" showFirstColumn="0" showLastColumn="0" showRowStripes="1" showColumnStripes="0"/>
</table>
</file>

<file path=xl/tables/table166.xml><?xml version="1.0" encoding="utf-8"?>
<table xmlns="http://schemas.openxmlformats.org/spreadsheetml/2006/main" id="215" name="Tabelle6496216" displayName="Tabelle6496216" ref="F4:I10" totalsRowShown="0" headerRowDxfId="924" dataDxfId="923">
  <autoFilter ref="F4:I10"/>
  <sortState ref="F5:I10">
    <sortCondition ref="F4:F10"/>
  </sortState>
  <tableColumns count="4">
    <tableColumn id="4" name="Country" dataDxfId="922">
      <calculatedColumnFormula>'[8]Retail revenues - voice'!B8</calculatedColumnFormula>
    </tableColumn>
    <tableColumn id="1" name="Voice domestic revenue" dataDxfId="921">
      <calculatedColumnFormula>'[8]Retail revenues - voice'!D8/[8]Subscribers!M8/3</calculatedColumnFormula>
    </tableColumn>
    <tableColumn id="2" name="SMS domestic revenue" dataDxfId="920">
      <calculatedColumnFormula>'[8]Retail revenues - SMS'!D8/[8]Subscribers!M8/3</calculatedColumnFormula>
    </tableColumn>
    <tableColumn id="3" name="Data domestic revenue" dataDxfId="919">
      <calculatedColumnFormula>'[8]Retail revenues - data'!D8/[8]Subscribers!M8/3</calculatedColumnFormula>
    </tableColumn>
  </tableColumns>
  <tableStyleInfo name="TableStyleLight6" showFirstColumn="0" showLastColumn="0" showRowStripes="1" showColumnStripes="0"/>
</table>
</file>

<file path=xl/tables/table167.xml><?xml version="1.0" encoding="utf-8"?>
<table xmlns="http://schemas.openxmlformats.org/spreadsheetml/2006/main" id="216" name="Tabelle6597217" displayName="Tabelle6597217" ref="K4:M10" totalsRowShown="0" headerRowDxfId="918" dataDxfId="917">
  <autoFilter ref="K4:M10"/>
  <sortState ref="K5:M10">
    <sortCondition ref="K4:K10"/>
  </sortState>
  <tableColumns count="3">
    <tableColumn id="1" name="Country" dataDxfId="916">
      <calculatedColumnFormula>'[8]List of NRAs'!A3</calculatedColumnFormula>
    </tableColumn>
    <tableColumn id="2" name="Q4 2020" dataDxfId="915">
      <calculatedColumnFormula>Tabelle2725693213[[#This Row],[Voice domestic revenue]]+Tabelle2725693213[[#This Row],[SMS domestic revenue]]+Tabelle2725693213[[#This Row],[Data domestic revenue]]</calculatedColumnFormula>
    </tableColumn>
    <tableColumn id="3" name="Q1 2021" dataDxfId="914">
      <calculatedColumnFormula>Tabelle6496216[[#This Row],[Voice domestic revenue]]+Tabelle6496216[[#This Row],[SMS domestic revenue]]+Tabelle6496216[[#This Row],[Data domestic revenue]]</calculatedColumnFormula>
    </tableColumn>
  </tableColumns>
  <tableStyleInfo name="TableStyleLight1" showFirstColumn="0" showLastColumn="0" showRowStripes="1" showColumnStripes="0"/>
</table>
</file>

<file path=xl/tables/table168.xml><?xml version="1.0" encoding="utf-8"?>
<table xmlns="http://schemas.openxmlformats.org/spreadsheetml/2006/main" id="217" name="Tabelle6798218" displayName="Tabelle6798218" ref="I13:N19" totalsRowShown="0" headerRowDxfId="913" dataDxfId="911" headerRowBorderDxfId="912" tableBorderDxfId="910">
  <autoFilter ref="I13:N19"/>
  <sortState ref="I14:N19">
    <sortCondition ref="I13:I19"/>
  </sortState>
  <tableColumns count="6">
    <tableColumn id="1" name="Country" dataDxfId="909">
      <calculatedColumnFormula>'[8]List of NRAs'!A3</calculatedColumnFormula>
    </tableColumn>
    <tableColumn id="2" name="Total number of subscribers" dataDxfId="908">
      <calculatedColumnFormula>[8]Subscribers!M8</calculatedColumnFormula>
    </tableColumn>
    <tableColumn id="3" name="Number of enabled roaming subscribers" dataDxfId="907">
      <calculatedColumnFormula>[8]Subscribers!N8</calculatedColumnFormula>
    </tableColumn>
    <tableColumn id="4" name="Number of RLAH+ enabled roaming subscribers in WB" dataDxfId="906">
      <calculatedColumnFormula>[8]Subscribers!P8</calculatedColumnFormula>
    </tableColumn>
    <tableColumn id="6" name="Number of enabled roaming subscribers in WB2" dataDxfId="905"/>
    <tableColumn id="5" name="Number of enabled roaming subscribers in EEA" dataDxfId="904">
      <calculatedColumnFormula>[8]Subscribers!Q8</calculatedColumnFormula>
    </tableColumn>
  </tableColumns>
  <tableStyleInfo name="TableStyleLight6" showFirstColumn="0" showLastColumn="0" showRowStripes="1" showColumnStripes="0"/>
</table>
</file>

<file path=xl/tables/table169.xml><?xml version="1.0" encoding="utf-8"?>
<table xmlns="http://schemas.openxmlformats.org/spreadsheetml/2006/main" id="218" name="Tabelle6899219" displayName="Tabelle6899219" ref="B13:G19" totalsRowShown="0" headerRowDxfId="903" dataDxfId="901" headerRowBorderDxfId="902" tableBorderDxfId="900">
  <autoFilter ref="B13:G19"/>
  <sortState ref="B14:G19">
    <sortCondition ref="B13:B19"/>
  </sortState>
  <tableColumns count="6">
    <tableColumn id="1" name="Country" dataDxfId="899">
      <calculatedColumnFormula>'[8]List of NRAs'!A3</calculatedColumnFormula>
    </tableColumn>
    <tableColumn id="2" name="Total number of subscribers" dataDxfId="898">
      <calculatedColumnFormula>[8]Subscribers!H8</calculatedColumnFormula>
    </tableColumn>
    <tableColumn id="3" name="Number of enabled roaming subscribers" dataDxfId="897">
      <calculatedColumnFormula>[8]Subscribers!I8</calculatedColumnFormula>
    </tableColumn>
    <tableColumn id="4" name="Number of RLAH+ enabled roaming subscribers in WB" dataDxfId="896">
      <calculatedColumnFormula>[8]Subscribers!K8</calculatedColumnFormula>
    </tableColumn>
    <tableColumn id="6" name="Number of enabled roaming subscribers in WB" dataDxfId="895"/>
    <tableColumn id="5" name="Number of enabled roaming subscribers in EEA" dataDxfId="894">
      <calculatedColumnFormula>[8]Subscribers!L8</calculatedColumnFormula>
    </tableColumn>
  </tableColumns>
  <tableStyleInfo name="TableStyleLight1" showFirstColumn="0" showLastColumn="0" showRowStripes="1" showColumnStripes="0"/>
</table>
</file>

<file path=xl/tables/table17.xml><?xml version="1.0" encoding="utf-8"?>
<table xmlns="http://schemas.openxmlformats.org/spreadsheetml/2006/main" id="164" name="Tabelle2651165" displayName="Tabelle2651165" ref="A162:Q168" totalsRowShown="0" headerRowDxfId="2009" dataDxfId="2008" tableBorderDxfId="2007">
  <autoFilter ref="A162:Q168"/>
  <sortState ref="A127:E132">
    <sortCondition ref="A126:A132"/>
  </sortState>
  <tableColumns count="17">
    <tableColumn id="1" name="Country" dataDxfId="2006">
      <calculatedColumnFormula>'Q2 19-Q3 19'!N50</calculatedColumnFormula>
    </tableColumn>
    <tableColumn id="2" name="Q4 2018" dataDxfId="2005">
      <calculatedColumnFormula>'Q4 18-Q1 19'!O41</calculatedColumnFormula>
    </tableColumn>
    <tableColumn id="3" name="Q1 2019" dataDxfId="2004">
      <calculatedColumnFormula>'Q4 18-Q1 19'!P41</calculatedColumnFormula>
    </tableColumn>
    <tableColumn id="4" name="Q2 2019" dataDxfId="2003">
      <calculatedColumnFormula>'Q2 19-Q3 19'!O50</calculatedColumnFormula>
    </tableColumn>
    <tableColumn id="5" name="Q3 2019" dataDxfId="2002">
      <calculatedColumnFormula>'Q2 19-Q3 19'!P50</calculatedColumnFormula>
    </tableColumn>
    <tableColumn id="6" name="Q4 2019" dataDxfId="2001">
      <calculatedColumnFormula>'Q2 19-Q3 19'!Q50</calculatedColumnFormula>
    </tableColumn>
    <tableColumn id="7" name="Q1 2020" dataDxfId="2000">
      <calculatedColumnFormula>'Q2 19-Q3 19'!R50</calculatedColumnFormula>
    </tableColumn>
    <tableColumn id="8" name="Q2 2020" dataDxfId="1999">
      <calculatedColumnFormula>'Q4 19-Q1 20'!Q50</calculatedColumnFormula>
    </tableColumn>
    <tableColumn id="9" name="Q3 2020" dataDxfId="1998">
      <calculatedColumnFormula>'Q4 19-Q1 20'!R50</calculatedColumnFormula>
    </tableColumn>
    <tableColumn id="10" name="Q4 2020" dataDxfId="1997"/>
    <tableColumn id="11" name="Q1 2021" dataDxfId="1996"/>
    <tableColumn id="12" name="Q2 2021" dataDxfId="1995">
      <calculatedColumnFormula>'Q2 21-Q3 21'!O50</calculatedColumnFormula>
    </tableColumn>
    <tableColumn id="13" name="Q3 2021" dataDxfId="1994">
      <calculatedColumnFormula>'Q2 21-Q3 21'!P50</calculatedColumnFormula>
    </tableColumn>
    <tableColumn id="14" name="Q4 2021" dataDxfId="1993">
      <calculatedColumnFormula>'Q4 21 -Q1 22'!O62</calculatedColumnFormula>
    </tableColumn>
    <tableColumn id="15" name="Q1 2022" dataDxfId="1992">
      <calculatedColumnFormula>'Q4 21 -Q1 22'!P62</calculatedColumnFormula>
    </tableColumn>
    <tableColumn id="16" name="Q2 2022" dataDxfId="1991">
      <calculatedColumnFormula>'Q2 22 - Q3 22'!O62</calculatedColumnFormula>
    </tableColumn>
    <tableColumn id="17" name="Q3 2022" dataDxfId="1990">
      <calculatedColumnFormula>'Q2 22 - Q3 22'!P62</calculatedColumnFormula>
    </tableColumn>
  </tableColumns>
  <tableStyleInfo name="TableStyleLight1" showFirstColumn="0" showLastColumn="0" showRowStripes="1" showColumnStripes="0"/>
</table>
</file>

<file path=xl/tables/table170.xml><?xml version="1.0" encoding="utf-8"?>
<table xmlns="http://schemas.openxmlformats.org/spreadsheetml/2006/main" id="219" name="Tabelle234840220" displayName="Tabelle234840220" ref="B31:D37" totalsRowShown="0" headerRowDxfId="893" dataDxfId="892" tableBorderDxfId="891">
  <autoFilter ref="B31:D37"/>
  <sortState ref="B32:D37">
    <sortCondition ref="B31:B37"/>
  </sortState>
  <tableColumns count="3">
    <tableColumn id="1" name="Country" dataDxfId="890">
      <calculatedColumnFormula>'[8]Retail volumes - voice'!#REF!</calculatedColumnFormula>
    </tableColumn>
    <tableColumn id="2" name="Q4 2020" dataDxfId="889">
      <calculatedColumnFormula>('[8]Retail volumes - voice'!#REF!/([8]Subscribers!#REF!))/3</calculatedColumnFormula>
    </tableColumn>
    <tableColumn id="3" name="Q1 2021" dataDxfId="888">
      <calculatedColumnFormula>('[8]Retail volumes - voice'!#REF!/([8]Subscribers!#REF!))/3</calculatedColumnFormula>
    </tableColumn>
  </tableColumns>
  <tableStyleInfo name="TableStyleLight1" showFirstColumn="0" showLastColumn="0" showRowStripes="1" showColumnStripes="0"/>
</table>
</file>

<file path=xl/tables/table171.xml><?xml version="1.0" encoding="utf-8"?>
<table xmlns="http://schemas.openxmlformats.org/spreadsheetml/2006/main" id="220" name="Tabelle244941221" displayName="Tabelle244941221" ref="F31:H37" totalsRowShown="0" headerRowDxfId="887" dataDxfId="886" tableBorderDxfId="885">
  <autoFilter ref="F31:H37"/>
  <sortState ref="F32:H37">
    <sortCondition ref="F31:F37"/>
  </sortState>
  <tableColumns count="3">
    <tableColumn id="1" name="Country" dataDxfId="884">
      <calculatedColumnFormula>'[8]Retail volumes - voice'!B29</calculatedColumnFormula>
    </tableColumn>
    <tableColumn id="2" name="Q4 2020" dataDxfId="883">
      <calculatedColumnFormula>('[8]Retail volumes - voice'!L9/([8]Subscribers!#REF!))/3</calculatedColumnFormula>
    </tableColumn>
    <tableColumn id="3" name="Q1 2021" dataDxfId="882">
      <calculatedColumnFormula>('[8]Retail volumes - voice'!Q9/([8]Subscribers!#REF!))/3</calculatedColumnFormula>
    </tableColumn>
  </tableColumns>
  <tableStyleInfo name="TableStyleLight1" showFirstColumn="0" showLastColumn="0" showRowStripes="1" showColumnStripes="0"/>
</table>
</file>

<file path=xl/tables/table172.xml><?xml version="1.0" encoding="utf-8"?>
<table xmlns="http://schemas.openxmlformats.org/spreadsheetml/2006/main" id="221" name="Tabelle255042222" displayName="Tabelle255042222" ref="J31:L37" totalsRowShown="0" headerRowDxfId="881" dataDxfId="880" tableBorderDxfId="879">
  <autoFilter ref="J31:L37"/>
  <sortState ref="J32:L37">
    <sortCondition ref="J31:J37"/>
  </sortState>
  <tableColumns count="3">
    <tableColumn id="1" name="Country" dataDxfId="878">
      <calculatedColumnFormula>'[8]Retail volumes - SMS'!#REF!</calculatedColumnFormula>
    </tableColumn>
    <tableColumn id="2" name="Q4 2020" dataDxfId="877">
      <calculatedColumnFormula>'[8]Retail volumes - SMS'!#REF!/[8]Subscribers!#REF!/3</calculatedColumnFormula>
    </tableColumn>
    <tableColumn id="3" name="Q1 2021" dataDxfId="876">
      <calculatedColumnFormula>'[8]Retail volumes - SMS'!#REF!/[8]Subscribers!#REF!/3</calculatedColumnFormula>
    </tableColumn>
  </tableColumns>
  <tableStyleInfo name="TableStyleLight1" showFirstColumn="0" showLastColumn="0" showRowStripes="1" showColumnStripes="0"/>
</table>
</file>

<file path=xl/tables/table173.xml><?xml version="1.0" encoding="utf-8"?>
<table xmlns="http://schemas.openxmlformats.org/spreadsheetml/2006/main" id="222" name="Tabelle265143223" displayName="Tabelle265143223" ref="N31:P37" totalsRowShown="0" headerRowDxfId="875" dataDxfId="874" tableBorderDxfId="873">
  <autoFilter ref="N31:P37"/>
  <sortState ref="N32:P37">
    <sortCondition ref="N31:N37"/>
  </sortState>
  <tableColumns count="3">
    <tableColumn id="1" name="Country" dataDxfId="872">
      <calculatedColumnFormula>'[8]Retail volumes - data'!#REF!</calculatedColumnFormula>
    </tableColumn>
    <tableColumn id="2" name="Q4 2020" dataDxfId="871">
      <calculatedColumnFormula>'[8]Retail volumes - data'!#REF!/([8]Subscribers!#REF!)/3</calculatedColumnFormula>
    </tableColumn>
    <tableColumn id="3" name="Q1 2021" dataDxfId="870">
      <calculatedColumnFormula>'[8]Retail volumes - data'!#REF!/([8]Subscribers!#REF!)/3</calculatedColumnFormula>
    </tableColumn>
  </tableColumns>
  <tableStyleInfo name="TableStyleLight1" showFirstColumn="0" showLastColumn="0" showRowStripes="1" showColumnStripes="0"/>
</table>
</file>

<file path=xl/tables/table174.xml><?xml version="1.0" encoding="utf-8"?>
<table xmlns="http://schemas.openxmlformats.org/spreadsheetml/2006/main" id="35" name="Tabelle234536" displayName="Tabelle234536" ref="B40:D46" totalsRowShown="0" headerRowDxfId="869" dataDxfId="868" tableBorderDxfId="867">
  <autoFilter ref="B40:D46"/>
  <sortState ref="B41:D46">
    <sortCondition ref="B40:B46"/>
  </sortState>
  <tableColumns count="3">
    <tableColumn id="1" name="Country" dataDxfId="866">
      <calculatedColumnFormula>'[9]List of NRAs'!A3</calculatedColumnFormula>
    </tableColumn>
    <tableColumn id="2" name="Q2 2020" dataDxfId="865">
      <calculatedColumnFormula>('[9]Retail volumes - voice'!J8/([9]Subscribers!J8))/3</calculatedColumnFormula>
    </tableColumn>
    <tableColumn id="3" name="Q3 2020" dataDxfId="864">
      <calculatedColumnFormula>('[9]Retail volumes - voice'!O8/([9]Subscribers!O8))/3</calculatedColumnFormula>
    </tableColumn>
  </tableColumns>
  <tableStyleInfo name="TableStyleLight1" showFirstColumn="0" showLastColumn="0" showRowStripes="1" showColumnStripes="0"/>
</table>
</file>

<file path=xl/tables/table175.xml><?xml version="1.0" encoding="utf-8"?>
<table xmlns="http://schemas.openxmlformats.org/spreadsheetml/2006/main" id="36" name="Tabelle245737" displayName="Tabelle245737" ref="F40:H46" totalsRowShown="0" headerRowDxfId="863" dataDxfId="862" tableBorderDxfId="861">
  <autoFilter ref="F40:H46"/>
  <sortState ref="F41:H46">
    <sortCondition ref="F40:F46"/>
  </sortState>
  <tableColumns count="3">
    <tableColumn id="1" name="Country" dataDxfId="860">
      <calculatedColumnFormula>'[9]Retail volumes - voice'!A38</calculatedColumnFormula>
    </tableColumn>
    <tableColumn id="2" name="Q2 2020" dataDxfId="859">
      <calculatedColumnFormula>'[9]Retail volumes - voice'!J18/([9]Subscribers!J8)/3</calculatedColumnFormula>
    </tableColumn>
    <tableColumn id="3" name="Q3 2020" dataDxfId="858">
      <calculatedColumnFormula>'[9]Retail volumes - voice'!O18/([9]Subscribers!O8)/3</calculatedColumnFormula>
    </tableColumn>
  </tableColumns>
  <tableStyleInfo name="TableStyleLight1" showFirstColumn="0" showLastColumn="0" showRowStripes="1" showColumnStripes="0"/>
</table>
</file>

<file path=xl/tables/table176.xml><?xml version="1.0" encoding="utf-8"?>
<table xmlns="http://schemas.openxmlformats.org/spreadsheetml/2006/main" id="37" name="Tabelle255838" displayName="Tabelle255838" ref="J40:L46" totalsRowShown="0" headerRowDxfId="857" dataDxfId="856" tableBorderDxfId="855">
  <autoFilter ref="J40:L46"/>
  <sortState ref="J41:L46">
    <sortCondition ref="J40:J46"/>
  </sortState>
  <tableColumns count="3">
    <tableColumn id="1" name="Country" dataDxfId="854">
      <calculatedColumnFormula>'[9]Retail volumes - SMS'!A8</calculatedColumnFormula>
    </tableColumn>
    <tableColumn id="2" name="Q2 2020" dataDxfId="853">
      <calculatedColumnFormula>'[9]Retail volumes - SMS'!J8/[9]Subscribers!J8/3</calculatedColumnFormula>
    </tableColumn>
    <tableColumn id="3" name="Q3 2020" dataDxfId="852">
      <calculatedColumnFormula>'[9]Retail volumes - SMS'!O8/([9]Subscribers!O8)/3</calculatedColumnFormula>
    </tableColumn>
  </tableColumns>
  <tableStyleInfo name="TableStyleLight1" showFirstColumn="0" showLastColumn="0" showRowStripes="1" showColumnStripes="0"/>
</table>
</file>

<file path=xl/tables/table177.xml><?xml version="1.0" encoding="utf-8"?>
<table xmlns="http://schemas.openxmlformats.org/spreadsheetml/2006/main" id="38" name="Tabelle265939" displayName="Tabelle265939" ref="N40:P46" totalsRowShown="0" headerRowDxfId="851" dataDxfId="850" tableBorderDxfId="849">
  <autoFilter ref="N40:P46"/>
  <sortState ref="N41:P46">
    <sortCondition ref="N40:N46"/>
  </sortState>
  <tableColumns count="3">
    <tableColumn id="1" name="Country" dataDxfId="848">
      <calculatedColumnFormula>'[9]Retail volumes - data'!A8</calculatedColumnFormula>
    </tableColumn>
    <tableColumn id="2" name="Q2 2020" dataDxfId="847">
      <calculatedColumnFormula>'[9]Retail volumes - data'!J8/([9]Subscribers!J8)/3</calculatedColumnFormula>
    </tableColumn>
    <tableColumn id="3" name="Q3 2020" dataDxfId="846">
      <calculatedColumnFormula>'[9]Retail volumes - data'!O8/([9]Subscribers!O8)/3</calculatedColumnFormula>
    </tableColumn>
  </tableColumns>
  <tableStyleInfo name="TableStyleLight1" showFirstColumn="0" showLastColumn="0" showRowStripes="1" showColumnStripes="0"/>
</table>
</file>

<file path=xl/tables/table178.xml><?xml version="1.0" encoding="utf-8"?>
<table xmlns="http://schemas.openxmlformats.org/spreadsheetml/2006/main" id="39" name="Tabelle276040" displayName="Tabelle276040" ref="B59:E65" totalsRowShown="0" headerRowDxfId="845" dataDxfId="844" tableBorderDxfId="843">
  <autoFilter ref="B59:E65"/>
  <sortState ref="B60:E65">
    <sortCondition ref="B59:B65"/>
  </sortState>
  <tableColumns count="4">
    <tableColumn id="1" name="Country" dataDxfId="842">
      <calculatedColumnFormula>'[9]Wholesale voice'!G8</calculatedColumnFormula>
    </tableColumn>
    <tableColumn id="2" name="WB (group and non-group)" dataDxfId="841">
      <calculatedColumnFormula>('[9]Wholesale voice'!H18+'[9]Wholesale voice'!H38)/('[9]Wholesale voice'!H8+'[9]Wholesale voice'!H28)</calculatedColumnFormula>
    </tableColumn>
    <tableColumn id="3" name="EEA (group and non-group)" dataDxfId="840">
      <calculatedColumnFormula>('[9]Wholesale voice'!I18+'[9]Wholesale voice'!I38)/('[9]Wholesale voice'!I8+'[9]Wholesale voice'!I28)</calculatedColumnFormula>
    </tableColumn>
    <tableColumn id="4" name="ROW (group and non-group)" dataDxfId="839">
      <calculatedColumnFormula>('[9]Wholesale voice'!J18+'[9]Wholesale voice'!J38)/('[9]Wholesale voice'!J8+'[9]Wholesale voice'!J28)</calculatedColumnFormula>
    </tableColumn>
  </tableColumns>
  <tableStyleInfo name="TableStyleLight1" showFirstColumn="0" showLastColumn="0" showRowStripes="1" showColumnStripes="0"/>
</table>
</file>

<file path=xl/tables/table179.xml><?xml version="1.0" encoding="utf-8"?>
<table xmlns="http://schemas.openxmlformats.org/spreadsheetml/2006/main" id="40" name="Tabelle286141" displayName="Tabelle286141" ref="F59:I65" totalsRowShown="0" headerRowDxfId="838" dataDxfId="837" tableBorderDxfId="836">
  <autoFilter ref="F59:I65"/>
  <sortState ref="F60:I65">
    <sortCondition ref="F59:F65"/>
  </sortState>
  <tableColumns count="4">
    <tableColumn id="4" name="Country" dataDxfId="835">
      <calculatedColumnFormula>'[9]Wholesale voice'!G18</calculatedColumnFormula>
    </tableColumn>
    <tableColumn id="1" name="WB (group and non-group)" dataDxfId="834">
      <calculatedColumnFormula>('[9]Wholesale voice'!K18+'[9]Wholesale voice'!K38)/('[9]Wholesale voice'!K8+'[9]Wholesale voice'!K28)</calculatedColumnFormula>
    </tableColumn>
    <tableColumn id="2" name="EEA (group and non-group)" dataDxfId="833">
      <calculatedColumnFormula>('[9]Wholesale voice'!L18+'[9]Wholesale voice'!L38)/('[9]Wholesale voice'!L8+'[9]Wholesale voice'!L28)</calculatedColumnFormula>
    </tableColumn>
    <tableColumn id="3" name="ROW (group and non-group)" dataDxfId="832">
      <calculatedColumnFormula>('[9]Wholesale voice'!M18+'[9]Wholesale voice'!M38)/('[9]Wholesale voice'!M8+'[9]Wholesale voice'!M28)</calculatedColumnFormula>
    </tableColumn>
  </tableColumns>
  <tableStyleInfo name="TableStyleLight6" showFirstColumn="0" showLastColumn="0" showRowStripes="1" showColumnStripes="0"/>
</table>
</file>

<file path=xl/tables/table18.xml><?xml version="1.0" encoding="utf-8"?>
<table xmlns="http://schemas.openxmlformats.org/spreadsheetml/2006/main" id="165" name="Tabelle265143107166" displayName="Tabelle265143107166" ref="A171:Q177" totalsRowShown="0" headerRowDxfId="1989" dataDxfId="1988" tableBorderDxfId="1987">
  <autoFilter ref="A171:Q177"/>
  <sortState ref="A172:G177">
    <sortCondition ref="A171:A177"/>
  </sortState>
  <tableColumns count="17">
    <tableColumn id="1" name="Country" dataDxfId="1986">
      <calculatedColumnFormula>'Q2 19-Q3 19'!N32</calculatedColumnFormula>
    </tableColumn>
    <tableColumn id="2" name=" " dataDxfId="1985"/>
    <tableColumn id="3" name="  " dataDxfId="1984"/>
    <tableColumn id="4" name="Q2 2019" dataDxfId="1983">
      <calculatedColumnFormula>'Q2 19-Q3 19'!O32</calculatedColumnFormula>
    </tableColumn>
    <tableColumn id="5" name="Q3 2019" dataDxfId="1982">
      <calculatedColumnFormula>'Q2 19-Q3 19'!P32</calculatedColumnFormula>
    </tableColumn>
    <tableColumn id="6" name="Q4 2019" dataDxfId="1981">
      <calculatedColumnFormula>'Q2 19-Q3 19'!Q32</calculatedColumnFormula>
    </tableColumn>
    <tableColumn id="7" name="Q1 2020" dataDxfId="1980">
      <calculatedColumnFormula>'Q2 19-Q3 19'!R32</calculatedColumnFormula>
    </tableColumn>
    <tableColumn id="8" name="Q2 2020" dataDxfId="1979">
      <calculatedColumnFormula>'Q4 19-Q1 20'!Q32</calculatedColumnFormula>
    </tableColumn>
    <tableColumn id="9" name="Q3 2020" dataDxfId="1978">
      <calculatedColumnFormula>'Q4 19-Q1 20'!R32</calculatedColumnFormula>
    </tableColumn>
    <tableColumn id="10" name="Q4 2020" dataDxfId="1977"/>
    <tableColumn id="11" name="Q1 2021" dataDxfId="1976"/>
    <tableColumn id="12" name="Q2 2021" dataDxfId="1975">
      <calculatedColumnFormula>'Q2 21-Q3 21'!O32</calculatedColumnFormula>
    </tableColumn>
    <tableColumn id="13" name="Q3 2021" dataDxfId="1974">
      <calculatedColumnFormula>'Q2 21-Q3 21'!P32</calculatedColumnFormula>
    </tableColumn>
    <tableColumn id="14" name="Q4 2021" dataDxfId="1973">
      <calculatedColumnFormula>'Q4 21 -Q1 22'!O44</calculatedColumnFormula>
    </tableColumn>
    <tableColumn id="15" name="Q1 2022" dataDxfId="1972">
      <calculatedColumnFormula>'Q4 21 -Q1 22'!P44</calculatedColumnFormula>
    </tableColumn>
    <tableColumn id="16" name="Q2 2022" dataDxfId="1971">
      <calculatedColumnFormula>'Q2 22 - Q3 22'!O44</calculatedColumnFormula>
    </tableColumn>
    <tableColumn id="17" name="Q3 2022" dataDxfId="1970">
      <calculatedColumnFormula>'Q2 22 - Q3 22'!P44</calculatedColumnFormula>
    </tableColumn>
  </tableColumns>
  <tableStyleInfo name="TableStyleLight1" showFirstColumn="0" showLastColumn="0" showRowStripes="1" showColumnStripes="0"/>
</table>
</file>

<file path=xl/tables/table180.xml><?xml version="1.0" encoding="utf-8"?>
<table xmlns="http://schemas.openxmlformats.org/spreadsheetml/2006/main" id="41" name="Tabelle296442" displayName="Tabelle296442" ref="K59:N65" totalsRowShown="0" headerRowDxfId="831" dataDxfId="830">
  <autoFilter ref="K59:N65"/>
  <sortState ref="K60:N65">
    <sortCondition ref="K59:K65"/>
  </sortState>
  <tableColumns count="4">
    <tableColumn id="1" name="Country" dataDxfId="829">
      <calculatedColumnFormula>'[9]Wholesale SMS'!G8</calculatedColumnFormula>
    </tableColumn>
    <tableColumn id="2" name="WB (group and non-group)" dataDxfId="828">
      <calculatedColumnFormula>('[9]Wholesale SMS'!H18+'[9]Wholesale SMS'!H38)/('[9]Wholesale SMS'!H8+'[9]Wholesale SMS'!H28)</calculatedColumnFormula>
    </tableColumn>
    <tableColumn id="3" name="EEA (group and non-group)" dataDxfId="827">
      <calculatedColumnFormula>('[9]Wholesale SMS'!I18+'[9]Wholesale SMS'!I38)/('[9]Wholesale SMS'!I8+'[9]Wholesale SMS'!I28)</calculatedColumnFormula>
    </tableColumn>
    <tableColumn id="4" name="ROW (group and non-group)" dataDxfId="826">
      <calculatedColumnFormula>('[9]Wholesale SMS'!J18+'[9]Wholesale SMS'!J38)/('[9]Wholesale SMS'!J8+'[9]Wholesale SMS'!J28)</calculatedColumnFormula>
    </tableColumn>
  </tableColumns>
  <tableStyleInfo name="TableStyleLight1" showFirstColumn="0" showLastColumn="0" showRowStripes="1" showColumnStripes="0"/>
</table>
</file>

<file path=xl/tables/table181.xml><?xml version="1.0" encoding="utf-8"?>
<table xmlns="http://schemas.openxmlformats.org/spreadsheetml/2006/main" id="42" name="Tabelle306743" displayName="Tabelle306743" ref="O59:R65" totalsRowShown="0" headerRowDxfId="825" dataDxfId="824">
  <autoFilter ref="O59:R65"/>
  <sortState ref="O60:R65">
    <sortCondition ref="O59:O65"/>
  </sortState>
  <tableColumns count="4">
    <tableColumn id="4" name="Country" dataDxfId="823">
      <calculatedColumnFormula>'[9]Wholesale SMS'!G18</calculatedColumnFormula>
    </tableColumn>
    <tableColumn id="1" name="WB (group and non-group)" dataDxfId="822">
      <calculatedColumnFormula>('[9]Wholesale SMS'!K18+'[9]Wholesale SMS'!K38)/('[9]Wholesale SMS'!K8+'[9]Wholesale SMS'!K28)</calculatedColumnFormula>
    </tableColumn>
    <tableColumn id="2" name="EEA (group and non-group)" dataDxfId="821">
      <calculatedColumnFormula>('[9]Wholesale SMS'!L18+'[9]Wholesale SMS'!L38)/('[9]Wholesale SMS'!L8+'[9]Wholesale SMS'!L28)</calculatedColumnFormula>
    </tableColumn>
    <tableColumn id="3" name="ROW (group and non-group)" dataDxfId="820">
      <calculatedColumnFormula>('[9]Wholesale SMS'!M18+'[9]Wholesale SMS'!M38)/('[9]Wholesale SMS'!M8+'[9]Wholesale SMS'!M28)</calculatedColumnFormula>
    </tableColumn>
  </tableColumns>
  <tableStyleInfo name="TableStyleLight6" showFirstColumn="0" showLastColumn="0" showRowStripes="1" showColumnStripes="0"/>
</table>
</file>

<file path=xl/tables/table182.xml><?xml version="1.0" encoding="utf-8"?>
<table xmlns="http://schemas.openxmlformats.org/spreadsheetml/2006/main" id="77" name="Tabelle317878" displayName="Tabelle317878" ref="T59:W65" totalsRowShown="0" headerRowDxfId="819" dataDxfId="818">
  <autoFilter ref="T59:W65"/>
  <sortState ref="T60:W65">
    <sortCondition ref="T59:T65"/>
  </sortState>
  <tableColumns count="4">
    <tableColumn id="1" name="Country" dataDxfId="817">
      <calculatedColumnFormula>'[9]Wholesale data'!G8</calculatedColumnFormula>
    </tableColumn>
    <tableColumn id="2" name="WB (group and non-group)" dataDxfId="816">
      <calculatedColumnFormula>('[9]Wholesale data'!H18+'[9]Wholesale data'!H38)/('[9]Wholesale data'!H8+'[9]Wholesale data'!H28)</calculatedColumnFormula>
    </tableColumn>
    <tableColumn id="3" name="EEA (group and non-group)" dataDxfId="815">
      <calculatedColumnFormula>('[9]Wholesale data'!I18+'[9]Wholesale data'!I38)/('[9]Wholesale data'!I8+'[9]Wholesale data'!I28)</calculatedColumnFormula>
    </tableColumn>
    <tableColumn id="4" name="ROW (group and non-group)" dataDxfId="814">
      <calculatedColumnFormula>('[9]Wholesale data'!J18+'[9]Wholesale data'!J38)/('[9]Wholesale data'!J8+'[9]Wholesale data'!J28)</calculatedColumnFormula>
    </tableColumn>
  </tableColumns>
  <tableStyleInfo name="TableStyleLight1" showFirstColumn="0" showLastColumn="0" showRowStripes="1" showColumnStripes="0"/>
</table>
</file>

<file path=xl/tables/table183.xml><?xml version="1.0" encoding="utf-8"?>
<table xmlns="http://schemas.openxmlformats.org/spreadsheetml/2006/main" id="78" name="Tabelle327979" displayName="Tabelle327979" ref="X59:AA65" totalsRowShown="0" headerRowDxfId="813" dataDxfId="812">
  <autoFilter ref="X59:AA65">
    <filterColumn colId="1" hiddenButton="1"/>
    <filterColumn colId="2" hiddenButton="1"/>
    <filterColumn colId="3" hiddenButton="1"/>
  </autoFilter>
  <sortState ref="X60:AA65">
    <sortCondition ref="X59:X65"/>
  </sortState>
  <tableColumns count="4">
    <tableColumn id="4" name="Country" dataDxfId="811">
      <calculatedColumnFormula>'[9]Wholesale data'!G18</calculatedColumnFormula>
    </tableColumn>
    <tableColumn id="1" name="WB (group and non-group)" dataDxfId="810">
      <calculatedColumnFormula>('[9]Wholesale data'!K18+'[9]Wholesale data'!K38)/('[9]Wholesale data'!K8+'[9]Wholesale data'!K28)</calculatedColumnFormula>
    </tableColumn>
    <tableColumn id="2" name="EEA (group and non-group)" dataDxfId="809">
      <calculatedColumnFormula>('[9]Wholesale data'!L18+'[9]Wholesale data'!L38)/('[9]Wholesale data'!L8+'[9]Wholesale data'!L28)</calculatedColumnFormula>
    </tableColumn>
    <tableColumn id="3" name="ROW (group and non-group)" dataDxfId="808">
      <calculatedColumnFormula>('[9]Wholesale data'!M18+'[9]Wholesale data'!M38)/('[9]Wholesale data'!M8+'[9]Wholesale data'!M28)</calculatedColumnFormula>
    </tableColumn>
  </tableColumns>
  <tableStyleInfo name="TableStyleLight6" showFirstColumn="0" showLastColumn="0" showRowStripes="1" showColumnStripes="0"/>
</table>
</file>

<file path=xl/tables/table184.xml><?xml version="1.0" encoding="utf-8"?>
<table xmlns="http://schemas.openxmlformats.org/spreadsheetml/2006/main" id="79" name="Tabelle23448080" displayName="Tabelle23448080" ref="B22:D28" totalsRowShown="0" headerRowDxfId="807" dataDxfId="806" tableBorderDxfId="805">
  <autoFilter ref="B22:D28"/>
  <sortState ref="B23:D28">
    <sortCondition ref="B22:B28"/>
  </sortState>
  <tableColumns count="3">
    <tableColumn id="1" name="Country" dataDxfId="804">
      <calculatedColumnFormula>'[9]List of NRAs'!A3</calculatedColumnFormula>
    </tableColumn>
    <tableColumn id="2" name="Q2 2020" dataDxfId="803">
      <calculatedColumnFormula>('[9]Retail volumes - voice'!B8/([9]Subscribers!G8))/3</calculatedColumnFormula>
    </tableColumn>
    <tableColumn id="3" name="Q3 2020" dataDxfId="802">
      <calculatedColumnFormula>('[9]Retail volumes - voice'!C8/([9]Subscribers!L8))/3</calculatedColumnFormula>
    </tableColumn>
  </tableColumns>
  <tableStyleInfo name="TableStyleLight1" showFirstColumn="0" showLastColumn="0" showRowStripes="1" showColumnStripes="0"/>
</table>
</file>

<file path=xl/tables/table185.xml><?xml version="1.0" encoding="utf-8"?>
<table xmlns="http://schemas.openxmlformats.org/spreadsheetml/2006/main" id="80" name="Tabelle25468181" displayName="Tabelle25468181" ref="F22:H28" totalsRowShown="0" headerRowDxfId="801" dataDxfId="800" tableBorderDxfId="799">
  <autoFilter ref="F22:H28"/>
  <sortState ref="F23:H28">
    <sortCondition ref="F22:F28"/>
  </sortState>
  <tableColumns count="3">
    <tableColumn id="1" name="Country" dataDxfId="798">
      <calculatedColumnFormula>'[9]Retail volumes - SMS'!A8</calculatedColumnFormula>
    </tableColumn>
    <tableColumn id="2" name="Q2 2020" dataDxfId="797">
      <calculatedColumnFormula>'[9]Retail volumes - SMS'!B8/[9]Subscribers!G8/3</calculatedColumnFormula>
    </tableColumn>
    <tableColumn id="3" name="Q3 2020" dataDxfId="796">
      <calculatedColumnFormula>'[9]Retail volumes - SMS'!C8/[9]Subscribers!L8/3</calculatedColumnFormula>
    </tableColumn>
  </tableColumns>
  <tableStyleInfo name="TableStyleLight1" showFirstColumn="0" showLastColumn="0" showRowStripes="1" showColumnStripes="0"/>
</table>
</file>

<file path=xl/tables/table186.xml><?xml version="1.0" encoding="utf-8"?>
<table xmlns="http://schemas.openxmlformats.org/spreadsheetml/2006/main" id="81" name="Tabelle26478282" displayName="Tabelle26478282" ref="J22:L28" totalsRowShown="0" headerRowDxfId="795" dataDxfId="794" tableBorderDxfId="793">
  <autoFilter ref="J22:L28"/>
  <sortState ref="J23:L28">
    <sortCondition ref="J22:J28"/>
  </sortState>
  <tableColumns count="3">
    <tableColumn id="1" name="Country" dataDxfId="792">
      <calculatedColumnFormula>'[9]Retail volumes - data'!A8</calculatedColumnFormula>
    </tableColumn>
    <tableColumn id="2" name="Q2 2020" dataDxfId="791">
      <calculatedColumnFormula>'[9]Retail volumes - data'!B8/([9]Subscribers!G8)/3</calculatedColumnFormula>
    </tableColumn>
    <tableColumn id="3" name="Q3 2020" dataDxfId="790">
      <calculatedColumnFormula>'[9]Retail volumes - data'!B8/([9]Subscribers!L8)/3</calculatedColumnFormula>
    </tableColumn>
  </tableColumns>
  <tableStyleInfo name="TableStyleLight1" showFirstColumn="0" showLastColumn="0" showRowStripes="1" showColumnStripes="0"/>
</table>
</file>

<file path=xl/tables/table187.xml><?xml version="1.0" encoding="utf-8"?>
<table xmlns="http://schemas.openxmlformats.org/spreadsheetml/2006/main" id="82" name="Tabelle23488383" displayName="Tabelle23488383" ref="B49:D55" totalsRowShown="0" headerRowDxfId="789" dataDxfId="788" tableBorderDxfId="787">
  <autoFilter ref="B49:D55"/>
  <sortState ref="B50:D55">
    <sortCondition ref="B49:B55"/>
  </sortState>
  <tableColumns count="3">
    <tableColumn id="1" name="Country" dataDxfId="786">
      <calculatedColumnFormula>'[9]Retail volumes - voice'!A8</calculatedColumnFormula>
    </tableColumn>
    <tableColumn id="2" name="Q2 2020" dataDxfId="785">
      <calculatedColumnFormula>('[9]Retail volumes - voice'!K8/([9]Subscribers!K8))/3</calculatedColumnFormula>
    </tableColumn>
    <tableColumn id="3" name="Q3 2020" dataDxfId="784">
      <calculatedColumnFormula>('[9]Retail volumes - voice'!P8/([9]Subscribers!P8))/3</calculatedColumnFormula>
    </tableColumn>
  </tableColumns>
  <tableStyleInfo name="TableStyleLight1" showFirstColumn="0" showLastColumn="0" showRowStripes="1" showColumnStripes="0"/>
</table>
</file>

<file path=xl/tables/table188.xml><?xml version="1.0" encoding="utf-8"?>
<table xmlns="http://schemas.openxmlformats.org/spreadsheetml/2006/main" id="83" name="Tabelle24498484" displayName="Tabelle24498484" ref="F49:H55" totalsRowShown="0" headerRowDxfId="783" dataDxfId="782" tableBorderDxfId="781">
  <autoFilter ref="F49:H55"/>
  <sortState ref="F50:H55">
    <sortCondition ref="F49:F55"/>
  </sortState>
  <tableColumns count="3">
    <tableColumn id="1" name="Country" dataDxfId="780">
      <calculatedColumnFormula>'[9]Retail volumes - voice'!A38</calculatedColumnFormula>
    </tableColumn>
    <tableColumn id="2" name="Q2 2020" dataDxfId="779">
      <calculatedColumnFormula>('[9]Retail volumes - voice'!K18/([9]Subscribers!K8))/3</calculatedColumnFormula>
    </tableColumn>
    <tableColumn id="3" name="Q3 2020" dataDxfId="778">
      <calculatedColumnFormula>('[9]Retail volumes - voice'!P18/([9]Subscribers!P8))/3</calculatedColumnFormula>
    </tableColumn>
  </tableColumns>
  <tableStyleInfo name="TableStyleLight1" showFirstColumn="0" showLastColumn="0" showRowStripes="1" showColumnStripes="0"/>
</table>
</file>

<file path=xl/tables/table189.xml><?xml version="1.0" encoding="utf-8"?>
<table xmlns="http://schemas.openxmlformats.org/spreadsheetml/2006/main" id="84" name="Tabelle25508585" displayName="Tabelle25508585" ref="J49:L55" totalsRowShown="0" headerRowDxfId="777" dataDxfId="776" tableBorderDxfId="775">
  <autoFilter ref="J49:L55"/>
  <sortState ref="J50:L55">
    <sortCondition ref="J49:J55"/>
  </sortState>
  <tableColumns count="3">
    <tableColumn id="1" name="Country" dataDxfId="774">
      <calculatedColumnFormula>'[9]Retail volumes - SMS'!A8</calculatedColumnFormula>
    </tableColumn>
    <tableColumn id="2" name="Q2 2020" dataDxfId="773">
      <calculatedColumnFormula>'[9]Retail volumes - SMS'!K8/[9]Subscribers!K8/3</calculatedColumnFormula>
    </tableColumn>
    <tableColumn id="3" name="Q3 2020" dataDxfId="772">
      <calculatedColumnFormula>'[9]Retail volumes - SMS'!P8/[9]Subscribers!P8/3</calculatedColumnFormula>
    </tableColumn>
  </tableColumns>
  <tableStyleInfo name="TableStyleLight1" showFirstColumn="0" showLastColumn="0" showRowStripes="1" showColumnStripes="0"/>
</table>
</file>

<file path=xl/tables/table19.xml><?xml version="1.0" encoding="utf-8"?>
<table xmlns="http://schemas.openxmlformats.org/spreadsheetml/2006/main" id="227" name="Tabelle234840104160228" displayName="Tabelle234840104160228" ref="U21:AK27" totalsRowShown="0" headerRowDxfId="1969" dataDxfId="1968" tableBorderDxfId="1967">
  <autoFilter ref="U21:AK27"/>
  <sortState ref="U22:Y27">
    <sortCondition ref="U21:U27"/>
  </sortState>
  <tableColumns count="17">
    <tableColumn id="1" name="Country" dataDxfId="1966">
      <calculatedColumnFormula>'Q2 19-Q3 19'!B41</calculatedColumnFormula>
    </tableColumn>
    <tableColumn id="2" name=" " dataDxfId="1965"/>
    <tableColumn id="3" name="  " dataDxfId="1964"/>
    <tableColumn id="6" name="Q2 2019" dataDxfId="1963"/>
    <tableColumn id="7" name="Q3 2019" dataDxfId="1962"/>
    <tableColumn id="4" name="Q4 2019" dataDxfId="1961"/>
    <tableColumn id="5" name="Q1 2020" dataDxfId="1960"/>
    <tableColumn id="8" name="Q2 2020" dataDxfId="1959"/>
    <tableColumn id="9" name="Q3 2020" dataDxfId="1958"/>
    <tableColumn id="10" name="Q4 2020" dataDxfId="1957"/>
    <tableColumn id="11" name="Q1 2021" dataDxfId="1956"/>
    <tableColumn id="12" name="Q2 2021" dataDxfId="1955"/>
    <tableColumn id="13" name="Q3 2021" dataDxfId="1954"/>
    <tableColumn id="14" name="Q4 2021" dataDxfId="1953">
      <calculatedColumnFormula>'Q4 21 -Q1 22'!C33</calculatedColumnFormula>
    </tableColumn>
    <tableColumn id="15" name="Q1 2022" dataDxfId="1952">
      <calculatedColumnFormula>'Q4 21 -Q1 22'!D33</calculatedColumnFormula>
    </tableColumn>
    <tableColumn id="16" name="Q2 2022" dataDxfId="1951">
      <calculatedColumnFormula>'Q2 22 - Q3 22'!C33</calculatedColumnFormula>
    </tableColumn>
    <tableColumn id="17" name="Q3 20222" dataDxfId="1950">
      <calculatedColumnFormula>'Q2 22 - Q3 22'!D33</calculatedColumnFormula>
    </tableColumn>
  </tableColumns>
  <tableStyleInfo name="TableStyleLight1" showFirstColumn="0" showLastColumn="0" showRowStripes="1" showColumnStripes="0"/>
</table>
</file>

<file path=xl/tables/table190.xml><?xml version="1.0" encoding="utf-8"?>
<table xmlns="http://schemas.openxmlformats.org/spreadsheetml/2006/main" id="85" name="Tabelle26518686" displayName="Tabelle26518686" ref="N49:P55" totalsRowShown="0" headerRowDxfId="771" dataDxfId="770" tableBorderDxfId="769">
  <autoFilter ref="N49:P55"/>
  <sortState ref="N50:P55">
    <sortCondition ref="N49:N55"/>
  </sortState>
  <tableColumns count="3">
    <tableColumn id="1" name="Country" dataDxfId="768">
      <calculatedColumnFormula>'[9]Retail volumes - data'!A8</calculatedColumnFormula>
    </tableColumn>
    <tableColumn id="2" name="Q2 2020" dataDxfId="767">
      <calculatedColumnFormula>'[9]Retail volumes - data'!K8/([9]Subscribers!K8)/3</calculatedColumnFormula>
    </tableColumn>
    <tableColumn id="3" name="Q3 2020" dataDxfId="766">
      <calculatedColumnFormula>'[9]Retail volumes - data'!P8/([9]Subscribers!P8)/3</calculatedColumnFormula>
    </tableColumn>
  </tableColumns>
  <tableStyleInfo name="TableStyleLight1" showFirstColumn="0" showLastColumn="0" showRowStripes="1" showColumnStripes="0"/>
</table>
</file>

<file path=xl/tables/table191.xml><?xml version="1.0" encoding="utf-8"?>
<table xmlns="http://schemas.openxmlformats.org/spreadsheetml/2006/main" id="86" name="Tabelle2728787" displayName="Tabelle2728787" ref="B70:F76" totalsRowShown="0" headerRowDxfId="765" dataDxfId="764" tableBorderDxfId="763">
  <autoFilter ref="B70:F76"/>
  <sortState ref="B71:F76">
    <sortCondition ref="B70:B76"/>
  </sortState>
  <tableColumns count="5">
    <tableColumn id="1" name="Country" dataDxfId="762">
      <calculatedColumnFormula>'[9]Retail revenues - voice'!G8</calculatedColumnFormula>
    </tableColumn>
    <tableColumn id="5" name="WB RLAH+" dataDxfId="761"/>
    <tableColumn id="2" name="WB alternative" dataDxfId="760">
      <calculatedColumnFormula>'[9]Retail revenues - voice'!J8/'[9]Retail volumes - voice'!J8</calculatedColumnFormula>
    </tableColumn>
    <tableColumn id="3" name="EEA " dataDxfId="759">
      <calculatedColumnFormula>'[9]Retail revenues - voice'!K8/'[9]Retail volumes - voice'!K8</calculatedColumnFormula>
    </tableColumn>
    <tableColumn id="4" name="ROW " dataDxfId="758">
      <calculatedColumnFormula>'[9]Retail revenues - voice'!L8/'[9]Retail volumes - voice'!L8</calculatedColumnFormula>
    </tableColumn>
  </tableColumns>
  <tableStyleInfo name="TableStyleLight1" showFirstColumn="0" showLastColumn="0" showRowStripes="1" showColumnStripes="0"/>
</table>
</file>

<file path=xl/tables/table192.xml><?xml version="1.0" encoding="utf-8"?>
<table xmlns="http://schemas.openxmlformats.org/spreadsheetml/2006/main" id="87" name="Tabelle2838888" displayName="Tabelle2838888" ref="G70:K76" totalsRowShown="0" headerRowDxfId="757" dataDxfId="756" tableBorderDxfId="755">
  <autoFilter ref="G70:K76"/>
  <sortState ref="G71:K76">
    <sortCondition ref="G70:G76"/>
  </sortState>
  <tableColumns count="5">
    <tableColumn id="4" name="Country" dataDxfId="754">
      <calculatedColumnFormula>'[9]Retail revenues - voice'!G8</calculatedColumnFormula>
    </tableColumn>
    <tableColumn id="5" name="WB RLAH+" dataDxfId="753"/>
    <tableColumn id="1" name="WB  alternative" dataDxfId="752">
      <calculatedColumnFormula>'[9]Retail revenues - voice'!O8/'[9]Retail volumes - voice'!O8</calculatedColumnFormula>
    </tableColumn>
    <tableColumn id="2" name="EEA  " dataDxfId="751">
      <calculatedColumnFormula>'[9]Retail revenues - voice'!P8/'[9]Retail volumes - voice'!P8</calculatedColumnFormula>
    </tableColumn>
    <tableColumn id="3" name="ROW  " dataDxfId="750">
      <calculatedColumnFormula>'[9]Retail revenues - voice'!Q8/'[9]Retail volumes - voice'!Q8</calculatedColumnFormula>
    </tableColumn>
  </tableColumns>
  <tableStyleInfo name="TableStyleLight6" showFirstColumn="0" showLastColumn="0" showRowStripes="1" showColumnStripes="0"/>
</table>
</file>

<file path=xl/tables/table193.xml><?xml version="1.0" encoding="utf-8"?>
<table xmlns="http://schemas.openxmlformats.org/spreadsheetml/2006/main" id="88" name="Tabelle29528989" displayName="Tabelle29528989" ref="X70:AB76" totalsRowShown="0" headerRowDxfId="749" dataDxfId="748">
  <autoFilter ref="X70:AB76"/>
  <sortState ref="X71:AB76">
    <sortCondition ref="X70:X76"/>
  </sortState>
  <tableColumns count="5">
    <tableColumn id="1" name="Country" dataDxfId="747">
      <calculatedColumnFormula>'[9]Retail revenues - SMS'!G8</calculatedColumnFormula>
    </tableColumn>
    <tableColumn id="5" name="WB RLAH+" dataDxfId="746"/>
    <tableColumn id="2" name="WB  " dataDxfId="745">
      <calculatedColumnFormula>'[9]Retail revenues - SMS'!J8/'[9]Retail volumes - SMS'!J8</calculatedColumnFormula>
    </tableColumn>
    <tableColumn id="3" name="EEA  " dataDxfId="744">
      <calculatedColumnFormula>'[9]Retail revenues - SMS'!K8/'[9]Retail volumes - SMS'!K8</calculatedColumnFormula>
    </tableColumn>
    <tableColumn id="4" name="ROW  " dataDxfId="743">
      <calculatedColumnFormula>'[9]Retail revenues - SMS'!L8/'[9]Retail volumes - SMS'!L8</calculatedColumnFormula>
    </tableColumn>
  </tableColumns>
  <tableStyleInfo name="TableStyleLight1" showFirstColumn="0" showLastColumn="0" showRowStripes="1" showColumnStripes="0"/>
</table>
</file>

<file path=xl/tables/table194.xml><?xml version="1.0" encoding="utf-8"?>
<table xmlns="http://schemas.openxmlformats.org/spreadsheetml/2006/main" id="89" name="Tabelle30539090" displayName="Tabelle30539090" ref="AC70:AG76" totalsRowShown="0" headerRowDxfId="742" dataDxfId="741">
  <autoFilter ref="AC70:AG76"/>
  <sortState ref="AC71:AG76">
    <sortCondition ref="AC70:AC76"/>
  </sortState>
  <tableColumns count="5">
    <tableColumn id="4" name="Country" dataDxfId="740">
      <calculatedColumnFormula>'[9]Retail revenues - SMS'!G8</calculatedColumnFormula>
    </tableColumn>
    <tableColumn id="5" name="WB RLAH+" dataDxfId="739"/>
    <tableColumn id="1" name="WB  " dataDxfId="738">
      <calculatedColumnFormula>'[9]Retail revenues - SMS'!O8/'[9]Retail volumes - SMS'!O8</calculatedColumnFormula>
    </tableColumn>
    <tableColumn id="2" name="EEA  " dataDxfId="737">
      <calculatedColumnFormula>'[9]Retail revenues - SMS'!P8/'[9]Retail volumes - SMS'!P8</calculatedColumnFormula>
    </tableColumn>
    <tableColumn id="3" name="ROW  " dataDxfId="736">
      <calculatedColumnFormula>'[9]Retail revenues - SMS'!Q8/'[9]Retail volumes - SMS'!Q8</calculatedColumnFormula>
    </tableColumn>
  </tableColumns>
  <tableStyleInfo name="TableStyleLight6" showFirstColumn="0" showLastColumn="0" showRowStripes="1" showColumnStripes="0"/>
</table>
</file>

<file path=xl/tables/table195.xml><?xml version="1.0" encoding="utf-8"?>
<table xmlns="http://schemas.openxmlformats.org/spreadsheetml/2006/main" id="90" name="Tabelle31549191" displayName="Tabelle31549191" ref="AI70:AM76" totalsRowShown="0" headerRowDxfId="735" dataDxfId="734">
  <autoFilter ref="AI70:AM76"/>
  <sortState ref="AI71:AM76">
    <sortCondition ref="AI70:AI76"/>
  </sortState>
  <tableColumns count="5">
    <tableColumn id="1" name="Country" dataDxfId="733">
      <calculatedColumnFormula>'[9]Retail revenues - data'!G8</calculatedColumnFormula>
    </tableColumn>
    <tableColumn id="2" name="WB RLAH+" dataDxfId="732">
      <calculatedColumnFormula>'[9]Retail revenues - data'!I8/'[9]Retail volumes - data'!J8</calculatedColumnFormula>
    </tableColumn>
    <tableColumn id="6" name="WB" dataDxfId="731"/>
    <tableColumn id="3" name="EEA  " dataDxfId="730">
      <calculatedColumnFormula>'[9]Retail revenues - data'!K8/'[9]Retail volumes - data'!K8</calculatedColumnFormula>
    </tableColumn>
    <tableColumn id="4" name="ROW  " dataDxfId="729">
      <calculatedColumnFormula>'[9]Retail revenues - data'!L8/'[9]Retail volumes - data'!L8</calculatedColumnFormula>
    </tableColumn>
  </tableColumns>
  <tableStyleInfo name="TableStyleLight1" showFirstColumn="0" showLastColumn="0" showRowStripes="1" showColumnStripes="0"/>
</table>
</file>

<file path=xl/tables/table196.xml><?xml version="1.0" encoding="utf-8"?>
<table xmlns="http://schemas.openxmlformats.org/spreadsheetml/2006/main" id="91" name="Tabelle32559292" displayName="Tabelle32559292" ref="AN70:AR76" totalsRowShown="0" headerRowDxfId="728" dataDxfId="727">
  <autoFilter ref="AN70:AR76"/>
  <sortState ref="AN71:AR76">
    <sortCondition ref="AN70:AN76"/>
  </sortState>
  <tableColumns count="5">
    <tableColumn id="4" name="Country" dataDxfId="726">
      <calculatedColumnFormula>'[9]Retail revenues - data'!G8</calculatedColumnFormula>
    </tableColumn>
    <tableColumn id="1" name="WB RLAH+" dataDxfId="725">
      <calculatedColumnFormula>'[9]Retail revenues - data'!N8/'[9]Retail volumes - data'!O8</calculatedColumnFormula>
    </tableColumn>
    <tableColumn id="6" name="WB" dataDxfId="724"/>
    <tableColumn id="2" name="EEA  " dataDxfId="723">
      <calculatedColumnFormula>'[9]Retail revenues - data'!P8/'[9]Retail volumes - data'!P8</calculatedColumnFormula>
    </tableColumn>
    <tableColumn id="3" name="ROW  " dataDxfId="722">
      <calculatedColumnFormula>'[9]Retail revenues - data'!Q8/'[9]Retail volumes - data'!Q8</calculatedColumnFormula>
    </tableColumn>
  </tableColumns>
  <tableStyleInfo name="TableStyleLight6" showFirstColumn="0" showLastColumn="0" showRowStripes="1" showColumnStripes="0"/>
</table>
</file>

<file path=xl/tables/table197.xml><?xml version="1.0" encoding="utf-8"?>
<table xmlns="http://schemas.openxmlformats.org/spreadsheetml/2006/main" id="92" name="Tabelle272569393" displayName="Tabelle272569393" ref="B4:E10" totalsRowShown="0" headerRowDxfId="721" dataDxfId="720" tableBorderDxfId="719">
  <autoFilter ref="B4:E10"/>
  <sortState ref="B5:E10">
    <sortCondition ref="B4:B10"/>
  </sortState>
  <tableColumns count="4">
    <tableColumn id="1" name="Country" dataDxfId="718">
      <calculatedColumnFormula>'[9]List of NRAs'!A3</calculatedColumnFormula>
    </tableColumn>
    <tableColumn id="3" name="Voice domestic revenue" dataDxfId="717">
      <calculatedColumnFormula>'[9]Retail revenues - voice'!B8/[9]Subscribers!G8/3</calculatedColumnFormula>
    </tableColumn>
    <tableColumn id="4" name="SMS domestic revenue" dataDxfId="716">
      <calculatedColumnFormula>'[9]Retail revenues - SMS'!B8/[9]Subscribers!G8/3</calculatedColumnFormula>
    </tableColumn>
    <tableColumn id="6" name="Data domestic revenue" dataDxfId="715">
      <calculatedColumnFormula>'[9]Retail revenues - data'!B8/[9]Subscribers!G8/3</calculatedColumnFormula>
    </tableColumn>
  </tableColumns>
  <tableStyleInfo name="TableStyleLight1" showFirstColumn="0" showLastColumn="0" showRowStripes="1" showColumnStripes="0"/>
</table>
</file>

<file path=xl/tables/table198.xml><?xml version="1.0" encoding="utf-8"?>
<table xmlns="http://schemas.openxmlformats.org/spreadsheetml/2006/main" id="93" name="Tabelle272629494" displayName="Tabelle272629494" ref="M70:Q76" totalsRowShown="0" headerRowDxfId="714" dataDxfId="713" tableBorderDxfId="712">
  <autoFilter ref="M70:Q76"/>
  <sortState ref="M71:Q76">
    <sortCondition ref="M70:M76"/>
  </sortState>
  <tableColumns count="5">
    <tableColumn id="1" name="Country" dataDxfId="711">
      <calculatedColumnFormula>'[9]Retail revenues - voice'!G18</calculatedColumnFormula>
    </tableColumn>
    <tableColumn id="5" name="WB RLAH+" dataDxfId="710"/>
    <tableColumn id="2" name="WB  alternative" dataDxfId="709">
      <calculatedColumnFormula>'[9]Retail revenues - voice'!J18/'[9]Retail volumes - voice'!J18</calculatedColumnFormula>
    </tableColumn>
    <tableColumn id="3" name="EEA  " dataDxfId="708">
      <calculatedColumnFormula>'[9]Retail revenues - voice'!K18/'[9]Retail volumes - voice'!K18</calculatedColumnFormula>
    </tableColumn>
    <tableColumn id="4" name="ROW  " dataDxfId="707">
      <calculatedColumnFormula>'[9]Retail revenues - voice'!L18/'[9]Retail volumes - voice'!L18</calculatedColumnFormula>
    </tableColumn>
  </tableColumns>
  <tableStyleInfo name="TableStyleLight1" showFirstColumn="0" showLastColumn="0" showRowStripes="1" showColumnStripes="0"/>
</table>
</file>

<file path=xl/tables/table199.xml><?xml version="1.0" encoding="utf-8"?>
<table xmlns="http://schemas.openxmlformats.org/spreadsheetml/2006/main" id="94" name="Tabelle283639595" displayName="Tabelle283639595" ref="R70:V76" totalsRowShown="0" headerRowDxfId="706" dataDxfId="705" tableBorderDxfId="704">
  <autoFilter ref="R70:V76"/>
  <sortState ref="R71:V76">
    <sortCondition ref="R70:R76"/>
  </sortState>
  <tableColumns count="5">
    <tableColumn id="4" name="Country" dataDxfId="703">
      <calculatedColumnFormula>'[9]Retail revenues - voice'!G18</calculatedColumnFormula>
    </tableColumn>
    <tableColumn id="5" name="WB RLAH+" dataDxfId="702"/>
    <tableColumn id="1" name="WB alternative" dataDxfId="701">
      <calculatedColumnFormula>'[9]Retail revenues - voice'!O18/'[9]Retail volumes - voice'!O18</calculatedColumnFormula>
    </tableColumn>
    <tableColumn id="2" name="EEA  " dataDxfId="700">
      <calculatedColumnFormula>'[9]Retail revenues - voice'!P18/'[9]Retail volumes - voice'!P18</calculatedColumnFormula>
    </tableColumn>
    <tableColumn id="3" name="ROW  " dataDxfId="699">
      <calculatedColumnFormula>'[9]Retail revenues - voice'!Q18/'[9]Retail volumes - voice'!Q18</calculatedColumnFormula>
    </tableColumn>
  </tableColumns>
  <tableStyleInfo name="TableStyleLight6" showFirstColumn="0" showLastColumn="0" showRowStripes="1" showColumnStripes="0"/>
</table>
</file>

<file path=xl/tables/table2.xml><?xml version="1.0" encoding="utf-8"?>
<table xmlns="http://schemas.openxmlformats.org/spreadsheetml/2006/main" id="146" name="Tabelle6597147" displayName="Tabelle6597147" ref="D4:Q10" totalsRowShown="0" headerRowDxfId="2306" dataDxfId="2305">
  <autoFilter ref="D4:Q10"/>
  <tableColumns count="14">
    <tableColumn id="2" name="Q2 2019" dataDxfId="2304">
      <calculatedColumnFormula>'Q2 19-Q3 19'!L5</calculatedColumnFormula>
    </tableColumn>
    <tableColumn id="3" name="Q3 2019" dataDxfId="2303">
      <calculatedColumnFormula>'Q2 19-Q3 19'!M5</calculatedColumnFormula>
    </tableColumn>
    <tableColumn id="1" name="Q4 2019" dataDxfId="2302">
      <calculatedColumnFormula>'Q2 19-Q3 19'!N5</calculatedColumnFormula>
    </tableColumn>
    <tableColumn id="4" name="Q1 2020" dataDxfId="2301">
      <calculatedColumnFormula>'Q2 19-Q3 19'!O5</calculatedColumnFormula>
    </tableColumn>
    <tableColumn id="5" name="Q2 2020" dataDxfId="2300">
      <calculatedColumnFormula>'Q4 19-Q1 20'!L5</calculatedColumnFormula>
    </tableColumn>
    <tableColumn id="6" name="Q3 2020" dataDxfId="2299">
      <calculatedColumnFormula>'Q2 20-Q3 20'!M5</calculatedColumnFormula>
    </tableColumn>
    <tableColumn id="7" name="Q4 2020" dataDxfId="2298">
      <calculatedColumnFormula>Tabelle6597217[[#This Row],[Q4 2020]]</calculatedColumnFormula>
    </tableColumn>
    <tableColumn id="8" name="Q1 2021" dataDxfId="2297">
      <calculatedColumnFormula>'Q2 20-Q3 20'!O5</calculatedColumnFormula>
    </tableColumn>
    <tableColumn id="9" name="Q2 2021" dataDxfId="2296">
      <calculatedColumnFormula>[1]!Tabelle6597[[#This Row],[Q2 2021]]</calculatedColumnFormula>
    </tableColumn>
    <tableColumn id="10" name="Q3 2021" dataDxfId="2295">
      <calculatedColumnFormula>[1]!Tabelle6597[[#This Row],[Q3 2021]]</calculatedColumnFormula>
    </tableColumn>
    <tableColumn id="11" name="Q4 2021" dataDxfId="2294">
      <calculatedColumnFormula>Tabelle2725693247[[#This Row],[Voice domestic revenue]]+Tabelle2725693247[[#This Row],[SMS domestic revenue]]+Tabelle2725693247[[#This Row],[Data domestic revenue]]</calculatedColumnFormula>
    </tableColumn>
    <tableColumn id="12" name="Q1 2022" dataDxfId="2293">
      <calculatedColumnFormula>Tabelle6597251[[#This Row],[Q1 2022]]</calculatedColumnFormula>
    </tableColumn>
    <tableColumn id="13" name="Q2 2022" dataDxfId="2292"/>
    <tableColumn id="14" name="Q3 2022" dataDxfId="2291"/>
  </tableColumns>
  <tableStyleInfo name="TableStyleLight1" showFirstColumn="0" showLastColumn="0" showRowStripes="1" showColumnStripes="0"/>
</table>
</file>

<file path=xl/tables/table20.xml><?xml version="1.0" encoding="utf-8"?>
<table xmlns="http://schemas.openxmlformats.org/spreadsheetml/2006/main" id="169" name="Tabelle272170" displayName="Tabelle272170" ref="A4:Q10" totalsRowShown="0" headerRowDxfId="1949" dataDxfId="1948" tableBorderDxfId="1947">
  <autoFilter ref="A4:Q10"/>
  <sortState ref="A5:E10">
    <sortCondition ref="A4:A10"/>
  </sortState>
  <tableColumns count="17">
    <tableColumn id="1" name="Country" dataDxfId="1946">
      <calculatedColumnFormula>'Q2 19-Q3 19'!B70</calculatedColumnFormula>
    </tableColumn>
    <tableColumn id="2" name="Q4 2018" dataDxfId="1945">
      <calculatedColumnFormula>'Q4 18-Q1 19'!C61</calculatedColumnFormula>
    </tableColumn>
    <tableColumn id="3" name="Q1 2019" dataDxfId="1944">
      <calculatedColumnFormula>'Q4 18-Q1 19'!G61</calculatedColumnFormula>
    </tableColumn>
    <tableColumn id="4" name="Q2 2019" dataDxfId="1943">
      <calculatedColumnFormula>'Q2 19-Q3 19'!D70</calculatedColumnFormula>
    </tableColumn>
    <tableColumn id="5" name="Q3 2019" dataDxfId="1942">
      <calculatedColumnFormula>'Q2 19-Q3 19'!I70</calculatedColumnFormula>
    </tableColumn>
    <tableColumn id="6" name="Q4 2019" dataDxfId="1941">
      <calculatedColumnFormula>'Q4 19-Q1 20'!D70</calculatedColumnFormula>
    </tableColumn>
    <tableColumn id="7" name="Q1 2020" dataDxfId="1940">
      <calculatedColumnFormula>'Q4 19-Q1 20'!I70</calculatedColumnFormula>
    </tableColumn>
    <tableColumn id="8" name="Q2 2020" dataDxfId="1939">
      <calculatedColumnFormula>'Q2 20-Q3 20'!D71</calculatedColumnFormula>
    </tableColumn>
    <tableColumn id="9" name="Q3 2020" dataDxfId="1938">
      <calculatedColumnFormula>'Q2 20-Q3 20'!I71</calculatedColumnFormula>
    </tableColumn>
    <tableColumn id="10" name="Q4 2020" dataDxfId="1937"/>
    <tableColumn id="11" name="Q1 2021" dataDxfId="1936"/>
    <tableColumn id="12" name="Q2 2021" dataDxfId="1935">
      <calculatedColumnFormula>'Q2 21-Q3 21'!D71</calculatedColumnFormula>
    </tableColumn>
    <tableColumn id="13" name="Q3 2021" dataDxfId="1934">
      <calculatedColumnFormula>'Q2 21-Q3 21'!I71</calculatedColumnFormula>
    </tableColumn>
    <tableColumn id="14" name="Q4 2021" dataDxfId="1933">
      <calculatedColumnFormula>'Q4 21 -Q1 22'!E83</calculatedColumnFormula>
    </tableColumn>
    <tableColumn id="15" name="Q1 2022" dataDxfId="1932">
      <calculatedColumnFormula>'Q4 21 -Q1 22'!K83</calculatedColumnFormula>
    </tableColumn>
    <tableColumn id="16" name="Q2 2022" dataDxfId="1931">
      <calculatedColumnFormula>'Q2 22 - Q3 22'!E83</calculatedColumnFormula>
    </tableColumn>
    <tableColumn id="17" name="Q3 2022" dataDxfId="1930">
      <calculatedColumnFormula>'Q2 22 - Q3 22'!K83</calculatedColumnFormula>
    </tableColumn>
  </tableColumns>
  <tableStyleInfo name="TableStyleLight1" showFirstColumn="0" showLastColumn="0" showRowStripes="1" showColumnStripes="0"/>
</table>
</file>

<file path=xl/tables/table200.xml><?xml version="1.0" encoding="utf-8"?>
<table xmlns="http://schemas.openxmlformats.org/spreadsheetml/2006/main" id="95" name="Tabelle649696" displayName="Tabelle649696" ref="F4:I10" totalsRowShown="0" headerRowDxfId="698" dataDxfId="697">
  <autoFilter ref="F4:I10"/>
  <sortState ref="F5:I10">
    <sortCondition ref="F4:F10"/>
  </sortState>
  <tableColumns count="4">
    <tableColumn id="4" name="Country" dataDxfId="696">
      <calculatedColumnFormula>'[9]Retail revenues - voice'!A8</calculatedColumnFormula>
    </tableColumn>
    <tableColumn id="1" name="Voice domestic revenue" dataDxfId="695">
      <calculatedColumnFormula>'[9]Retail revenues - voice'!C8/[9]Subscribers!L8/3</calculatedColumnFormula>
    </tableColumn>
    <tableColumn id="2" name="SMS domestic revenue" dataDxfId="694">
      <calculatedColumnFormula>'[9]Retail revenues - SMS'!C8/[9]Subscribers!L8/3</calculatedColumnFormula>
    </tableColumn>
    <tableColumn id="3" name="Data domestic revenue" dataDxfId="693">
      <calculatedColumnFormula>'[9]Retail revenues - data'!C8/[9]Subscribers!L8/3</calculatedColumnFormula>
    </tableColumn>
  </tableColumns>
  <tableStyleInfo name="TableStyleLight6" showFirstColumn="0" showLastColumn="0" showRowStripes="1" showColumnStripes="0"/>
</table>
</file>

<file path=xl/tables/table201.xml><?xml version="1.0" encoding="utf-8"?>
<table xmlns="http://schemas.openxmlformats.org/spreadsheetml/2006/main" id="96" name="Tabelle659797" displayName="Tabelle659797" ref="K4:M10" totalsRowShown="0" headerRowDxfId="692" dataDxfId="691">
  <autoFilter ref="K4:M10"/>
  <sortState ref="K5:M10">
    <sortCondition ref="K4:K10"/>
  </sortState>
  <tableColumns count="3">
    <tableColumn id="1" name="Country" dataDxfId="690">
      <calculatedColumnFormula>'[9]List of NRAs'!A3</calculatedColumnFormula>
    </tableColumn>
    <tableColumn id="2" name="Q2 2020" dataDxfId="689">
      <calculatedColumnFormula>Tabelle272569393[[#This Row],[Voice domestic revenue]]+Tabelle272569393[[#This Row],[SMS domestic revenue]]+Tabelle272569393[[#This Row],[Data domestic revenue]]</calculatedColumnFormula>
    </tableColumn>
    <tableColumn id="3" name="Q3 2020" dataDxfId="688">
      <calculatedColumnFormula>Tabelle649696[[#This Row],[Voice domestic revenue]]+Tabelle649696[[#This Row],[SMS domestic revenue]]+Tabelle649696[[#This Row],[Data domestic revenue]]</calculatedColumnFormula>
    </tableColumn>
  </tableColumns>
  <tableStyleInfo name="TableStyleLight1" showFirstColumn="0" showLastColumn="0" showRowStripes="1" showColumnStripes="0"/>
</table>
</file>

<file path=xl/tables/table202.xml><?xml version="1.0" encoding="utf-8"?>
<table xmlns="http://schemas.openxmlformats.org/spreadsheetml/2006/main" id="97" name="Tabelle679898" displayName="Tabelle679898" ref="I13:N19" totalsRowShown="0" headerRowDxfId="687" dataDxfId="685" headerRowBorderDxfId="686" tableBorderDxfId="684">
  <autoFilter ref="I13:N19"/>
  <sortState ref="I14:N19">
    <sortCondition ref="I13:I19"/>
  </sortState>
  <tableColumns count="6">
    <tableColumn id="1" name="Country" dataDxfId="683">
      <calculatedColumnFormula>'[9]List of NRAs'!A3</calculatedColumnFormula>
    </tableColumn>
    <tableColumn id="2" name="Total number of subscribers" dataDxfId="682">
      <calculatedColumnFormula>[9]Subscribers!L8</calculatedColumnFormula>
    </tableColumn>
    <tableColumn id="3" name="Number of enabled roaming subscribers" dataDxfId="681">
      <calculatedColumnFormula>[9]Subscribers!M8</calculatedColumnFormula>
    </tableColumn>
    <tableColumn id="4" name="Number of RLAH+ enabled roaming subscribers in WB" dataDxfId="680">
      <calculatedColumnFormula>[9]Subscribers!O8</calculatedColumnFormula>
    </tableColumn>
    <tableColumn id="6" name="Number of enabled roaming subscribers in WB" dataDxfId="679"/>
    <tableColumn id="5" name="Number of enabled roaming subscribers in EEA" dataDxfId="678">
      <calculatedColumnFormula>[9]Subscribers!P8</calculatedColumnFormula>
    </tableColumn>
  </tableColumns>
  <tableStyleInfo name="TableStyleLight6" showFirstColumn="0" showLastColumn="0" showRowStripes="1" showColumnStripes="0"/>
</table>
</file>

<file path=xl/tables/table203.xml><?xml version="1.0" encoding="utf-8"?>
<table xmlns="http://schemas.openxmlformats.org/spreadsheetml/2006/main" id="98" name="Tabelle689999" displayName="Tabelle689999" ref="B13:G19" totalsRowShown="0" headerRowDxfId="677" dataDxfId="675" headerRowBorderDxfId="676" tableBorderDxfId="674">
  <autoFilter ref="B13:G19"/>
  <sortState ref="B14:G19">
    <sortCondition ref="B13:B19"/>
  </sortState>
  <tableColumns count="6">
    <tableColumn id="1" name="Country" dataDxfId="673">
      <calculatedColumnFormula>'[9]List of NRAs'!A3</calculatedColumnFormula>
    </tableColumn>
    <tableColumn id="2" name="Total number of subscribers" dataDxfId="672">
      <calculatedColumnFormula>[9]Subscribers!G8</calculatedColumnFormula>
    </tableColumn>
    <tableColumn id="3" name="Number of enabled roaming subscribers" dataDxfId="671">
      <calculatedColumnFormula>[9]Subscribers!H8</calculatedColumnFormula>
    </tableColumn>
    <tableColumn id="4" name="Number of RLAH+ enabled roaming subscribers in WB" dataDxfId="670">
      <calculatedColumnFormula>[9]Subscribers!J8</calculatedColumnFormula>
    </tableColumn>
    <tableColumn id="6" name="Number of enabled roaming subscribers in WB" dataDxfId="669"/>
    <tableColumn id="5" name="Number of enabled roaming subscribers in EEA" dataDxfId="668">
      <calculatedColumnFormula>[9]Subscribers!K8</calculatedColumnFormula>
    </tableColumn>
  </tableColumns>
  <tableStyleInfo name="TableStyleLight1" showFirstColumn="0" showLastColumn="0" showRowStripes="1" showColumnStripes="0"/>
</table>
</file>

<file path=xl/tables/table204.xml><?xml version="1.0" encoding="utf-8"?>
<table xmlns="http://schemas.openxmlformats.org/spreadsheetml/2006/main" id="99" name="Tabelle234840100" displayName="Tabelle234840100" ref="B31:D37" totalsRowShown="0" headerRowDxfId="667" dataDxfId="666" tableBorderDxfId="665">
  <autoFilter ref="B31:D37"/>
  <sortState ref="B32:D37">
    <sortCondition ref="B31:B37"/>
  </sortState>
  <tableColumns count="3">
    <tableColumn id="1" name="Country" dataDxfId="664">
      <calculatedColumnFormula>'[9]Retail volumes - voice'!#REF!</calculatedColumnFormula>
    </tableColumn>
    <tableColumn id="2" name="Q2 2020" dataDxfId="663">
      <calculatedColumnFormula>('[9]Retail volumes - voice'!#REF!/([9]Subscribers!#REF!))/3</calculatedColumnFormula>
    </tableColumn>
    <tableColumn id="3" name="Q3 2020" dataDxfId="662">
      <calculatedColumnFormula>('[9]Retail volumes - voice'!#REF!/([9]Subscribers!#REF!))/3</calculatedColumnFormula>
    </tableColumn>
  </tableColumns>
  <tableStyleInfo name="TableStyleLight1" showFirstColumn="0" showLastColumn="0" showRowStripes="1" showColumnStripes="0"/>
</table>
</file>

<file path=xl/tables/table205.xml><?xml version="1.0" encoding="utf-8"?>
<table xmlns="http://schemas.openxmlformats.org/spreadsheetml/2006/main" id="100" name="Tabelle244941101" displayName="Tabelle244941101" ref="F31:H37" totalsRowShown="0" headerRowDxfId="661" dataDxfId="660" tableBorderDxfId="659">
  <autoFilter ref="F31:H37"/>
  <sortState ref="F32:H37">
    <sortCondition ref="F31:F37"/>
  </sortState>
  <tableColumns count="3">
    <tableColumn id="1" name="Country" dataDxfId="658">
      <calculatedColumnFormula>'[9]Retail volumes - voice'!A29</calculatedColumnFormula>
    </tableColumn>
    <tableColumn id="2" name="Q2 2020" dataDxfId="657">
      <calculatedColumnFormula>('[9]Retail volumes - voice'!K9/([9]Subscribers!#REF!))/3</calculatedColumnFormula>
    </tableColumn>
    <tableColumn id="3" name="Q3 2020" dataDxfId="656">
      <calculatedColumnFormula>('[9]Retail volumes - voice'!P9/([9]Subscribers!#REF!))/3</calculatedColumnFormula>
    </tableColumn>
  </tableColumns>
  <tableStyleInfo name="TableStyleLight1" showFirstColumn="0" showLastColumn="0" showRowStripes="1" showColumnStripes="0"/>
</table>
</file>

<file path=xl/tables/table206.xml><?xml version="1.0" encoding="utf-8"?>
<table xmlns="http://schemas.openxmlformats.org/spreadsheetml/2006/main" id="101" name="Tabelle255042102" displayName="Tabelle255042102" ref="J31:L37" totalsRowShown="0" headerRowDxfId="655" dataDxfId="654" tableBorderDxfId="653">
  <autoFilter ref="J31:L37"/>
  <sortState ref="J32:L37">
    <sortCondition ref="J31:J37"/>
  </sortState>
  <tableColumns count="3">
    <tableColumn id="1" name="Country" dataDxfId="652">
      <calculatedColumnFormula>'[9]Retail volumes - SMS'!#REF!</calculatedColumnFormula>
    </tableColumn>
    <tableColumn id="2" name="Q2 2020" dataDxfId="651">
      <calculatedColumnFormula>'[9]Retail volumes - SMS'!#REF!/[9]Subscribers!#REF!/3</calculatedColumnFormula>
    </tableColumn>
    <tableColumn id="3" name="Q3 2020" dataDxfId="650">
      <calculatedColumnFormula>'[9]Retail volumes - SMS'!#REF!/[9]Subscribers!#REF!/3</calculatedColumnFormula>
    </tableColumn>
  </tableColumns>
  <tableStyleInfo name="TableStyleLight1" showFirstColumn="0" showLastColumn="0" showRowStripes="1" showColumnStripes="0"/>
</table>
</file>

<file path=xl/tables/table207.xml><?xml version="1.0" encoding="utf-8"?>
<table xmlns="http://schemas.openxmlformats.org/spreadsheetml/2006/main" id="102" name="Tabelle265143103" displayName="Tabelle265143103" ref="N31:P37" totalsRowShown="0" headerRowDxfId="649" dataDxfId="648" tableBorderDxfId="647">
  <autoFilter ref="N31:P37"/>
  <sortState ref="N32:P37">
    <sortCondition ref="N31:N37"/>
  </sortState>
  <tableColumns count="3">
    <tableColumn id="1" name="Country" dataDxfId="646">
      <calculatedColumnFormula>'[9]Retail volumes - data'!#REF!</calculatedColumnFormula>
    </tableColumn>
    <tableColumn id="2" name="Q2 2020" dataDxfId="645">
      <calculatedColumnFormula>'[9]Retail volumes - data'!#REF!/([9]Subscribers!#REF!)/3</calculatedColumnFormula>
    </tableColumn>
    <tableColumn id="3" name="Q3 2020" dataDxfId="644">
      <calculatedColumnFormula>'[9]Retail volumes - data'!#REF!/([9]Subscribers!#REF!)/3</calculatedColumnFormula>
    </tableColumn>
  </tableColumns>
  <tableStyleInfo name="TableStyleLight1" showFirstColumn="0" showLastColumn="0" showRowStripes="1" showColumnStripes="0"/>
</table>
</file>

<file path=xl/tables/table208.xml><?xml version="1.0" encoding="utf-8"?>
<table xmlns="http://schemas.openxmlformats.org/spreadsheetml/2006/main" id="1" name="Tabelle2345" displayName="Tabelle2345" ref="B40:D46" totalsRowShown="0" headerRowDxfId="643" dataDxfId="642" tableBorderDxfId="641">
  <autoFilter ref="B40:D46"/>
  <sortState ref="B41:D46">
    <sortCondition ref="B40:B46"/>
  </sortState>
  <tableColumns count="3">
    <tableColumn id="1" name="Country" dataDxfId="640">
      <calculatedColumnFormula>'[11]List of NRAs'!A3</calculatedColumnFormula>
    </tableColumn>
    <tableColumn id="2" name="Q4 2019" dataDxfId="639">
      <calculatedColumnFormula>('[11]Retail volumes - voice'!J8/([11]Subscribers!J8))/3</calculatedColumnFormula>
    </tableColumn>
    <tableColumn id="3" name="Q1 2020" dataDxfId="638">
      <calculatedColumnFormula>('[11]Retail volumes - voice'!O8/([11]Subscribers!O8))/3</calculatedColumnFormula>
    </tableColumn>
  </tableColumns>
  <tableStyleInfo name="TableStyleLight1" showFirstColumn="0" showLastColumn="0" showRowStripes="1" showColumnStripes="0"/>
</table>
</file>

<file path=xl/tables/table209.xml><?xml version="1.0" encoding="utf-8"?>
<table xmlns="http://schemas.openxmlformats.org/spreadsheetml/2006/main" id="2" name="Tabelle2457" displayName="Tabelle2457" ref="F40:H46" totalsRowShown="0" headerRowDxfId="637" dataDxfId="636" tableBorderDxfId="635">
  <autoFilter ref="F40:H46"/>
  <sortState ref="F41:H46">
    <sortCondition ref="F40:F46"/>
  </sortState>
  <tableColumns count="3">
    <tableColumn id="1" name="Country" dataDxfId="634">
      <calculatedColumnFormula>'[11]Retail volumes - voice'!A38</calculatedColumnFormula>
    </tableColumn>
    <tableColumn id="2" name="Q4 2019" dataDxfId="633">
      <calculatedColumnFormula>'[11]Retail volumes - voice'!J18/([11]Subscribers!J8)/3</calculatedColumnFormula>
    </tableColumn>
    <tableColumn id="3" name="Q1 2020" dataDxfId="632">
      <calculatedColumnFormula>'[11]Retail volumes - voice'!O18/([11]Subscribers!O8)/3</calculatedColumnFormula>
    </tableColumn>
  </tableColumns>
  <tableStyleInfo name="TableStyleLight1" showFirstColumn="0" showLastColumn="0" showRowStripes="1" showColumnStripes="0"/>
</table>
</file>

<file path=xl/tables/table21.xml><?xml version="1.0" encoding="utf-8"?>
<table xmlns="http://schemas.openxmlformats.org/spreadsheetml/2006/main" id="166" name="Tabelle27167" displayName="Tabelle27167" ref="A4:Q10" totalsRowShown="0" headerRowDxfId="1929" dataDxfId="1928" tableBorderDxfId="1927">
  <autoFilter ref="A4:Q10"/>
  <sortState ref="A5:E10">
    <sortCondition ref="A4:A10"/>
  </sortState>
  <tableColumns count="17">
    <tableColumn id="1" name="Country" dataDxfId="1926">
      <calculatedColumnFormula>'Q2 19-Q3 19'!B60</calculatedColumnFormula>
    </tableColumn>
    <tableColumn id="2" name="Q4 2018" dataDxfId="1925">
      <calculatedColumnFormula>'Q4 18-Q1 19'!C51</calculatedColumnFormula>
    </tableColumn>
    <tableColumn id="3" name="Q1 2019" dataDxfId="1924">
      <calculatedColumnFormula>'Q4 18-Q1 19'!G51</calculatedColumnFormula>
    </tableColumn>
    <tableColumn id="4" name="Q2 2019" dataDxfId="1923">
      <calculatedColumnFormula>'Q2 19-Q3 19'!C60</calculatedColumnFormula>
    </tableColumn>
    <tableColumn id="5" name="Q3 2019" dataDxfId="1922">
      <calculatedColumnFormula>'Q2 19-Q3 19'!G60</calculatedColumnFormula>
    </tableColumn>
    <tableColumn id="6" name="Q4 2019" dataDxfId="1921">
      <calculatedColumnFormula>'Q2 19-Q3 19'!E60</calculatedColumnFormula>
    </tableColumn>
    <tableColumn id="7" name="Q1 2020" dataDxfId="1920">
      <calculatedColumnFormula>'Q2 19-Q3 19'!I60</calculatedColumnFormula>
    </tableColumn>
    <tableColumn id="8" name="Q2 2020" dataDxfId="1919">
      <calculatedColumnFormula>'Q2 20-Q3 20'!C60</calculatedColumnFormula>
    </tableColumn>
    <tableColumn id="9" name="Q3 2020" dataDxfId="1918">
      <calculatedColumnFormula>'Q2 20-Q3 20'!G60</calculatedColumnFormula>
    </tableColumn>
    <tableColumn id="10" name="Q4 2020" dataDxfId="1917"/>
    <tableColumn id="11" name="Q1 2021" dataDxfId="1916"/>
    <tableColumn id="12" name="Q2 2021" dataDxfId="1915">
      <calculatedColumnFormula>'Q2 21-Q3 21'!C60</calculatedColumnFormula>
    </tableColumn>
    <tableColumn id="13" name="Q3 2021" dataDxfId="1914">
      <calculatedColumnFormula>'Q2 21-Q3 21'!G60</calculatedColumnFormula>
    </tableColumn>
    <tableColumn id="14" name="Q4 2021" dataDxfId="1913">
      <calculatedColumnFormula>'Q4 21 -Q1 22'!C72</calculatedColumnFormula>
    </tableColumn>
    <tableColumn id="15" name="Q1 2022" dataDxfId="1912">
      <calculatedColumnFormula>'Q4 21 -Q1 22'!G72</calculatedColumnFormula>
    </tableColumn>
    <tableColumn id="16" name="Q2 2022" dataDxfId="1911">
      <calculatedColumnFormula>'Q2 22 - Q3 22'!C72</calculatedColumnFormula>
    </tableColumn>
    <tableColumn id="17" name="Q3 2022" dataDxfId="1910">
      <calculatedColumnFormula>'Q2 22 - Q3 22'!G72</calculatedColumnFormula>
    </tableColumn>
  </tableColumns>
  <tableStyleInfo name="TableStyleLight1" showFirstColumn="0" showLastColumn="0" showRowStripes="1" showColumnStripes="0"/>
</table>
</file>

<file path=xl/tables/table210.xml><?xml version="1.0" encoding="utf-8"?>
<table xmlns="http://schemas.openxmlformats.org/spreadsheetml/2006/main" id="3" name="Tabelle2558" displayName="Tabelle2558" ref="J40:L46" totalsRowShown="0" headerRowDxfId="631" dataDxfId="630" tableBorderDxfId="629">
  <autoFilter ref="J40:L46"/>
  <sortState ref="J41:L46">
    <sortCondition ref="J40"/>
  </sortState>
  <tableColumns count="3">
    <tableColumn id="1" name="Country" dataDxfId="628">
      <calculatedColumnFormula>'[11]Retail volumes - SMS'!A8</calculatedColumnFormula>
    </tableColumn>
    <tableColumn id="2" name="Q4 2019" dataDxfId="627">
      <calculatedColumnFormula>'[11]Retail volumes - SMS'!J8/[11]Subscribers!J8/3</calculatedColumnFormula>
    </tableColumn>
    <tableColumn id="3" name="Q1 2020" dataDxfId="626">
      <calculatedColumnFormula>'[11]Retail volumes - SMS'!O8/([11]Subscribers!O8)/3</calculatedColumnFormula>
    </tableColumn>
  </tableColumns>
  <tableStyleInfo name="TableStyleLight1" showFirstColumn="0" showLastColumn="0" showRowStripes="1" showColumnStripes="0"/>
</table>
</file>

<file path=xl/tables/table211.xml><?xml version="1.0" encoding="utf-8"?>
<table xmlns="http://schemas.openxmlformats.org/spreadsheetml/2006/main" id="4" name="Tabelle2659" displayName="Tabelle2659" ref="N40:P46" totalsRowShown="0" headerRowDxfId="625" dataDxfId="624" tableBorderDxfId="623">
  <autoFilter ref="N40:P46"/>
  <sortState ref="N41:P46">
    <sortCondition ref="N41"/>
  </sortState>
  <tableColumns count="3">
    <tableColumn id="1" name="Country" dataDxfId="622">
      <calculatedColumnFormula>'[11]Retail volumes - data'!A8</calculatedColumnFormula>
    </tableColumn>
    <tableColumn id="2" name="Q4 2019" dataDxfId="621">
      <calculatedColumnFormula>'[11]Retail volumes - data'!J8/([11]Subscribers!J8)/3</calculatedColumnFormula>
    </tableColumn>
    <tableColumn id="3" name="Q1 2020" dataDxfId="620">
      <calculatedColumnFormula>'[11]Retail volumes - data'!O8/([11]Subscribers!O8)/3</calculatedColumnFormula>
    </tableColumn>
  </tableColumns>
  <tableStyleInfo name="TableStyleLight1" showFirstColumn="0" showLastColumn="0" showRowStripes="1" showColumnStripes="0"/>
</table>
</file>

<file path=xl/tables/table212.xml><?xml version="1.0" encoding="utf-8"?>
<table xmlns="http://schemas.openxmlformats.org/spreadsheetml/2006/main" id="5" name="Tabelle2760" displayName="Tabelle2760" ref="B59:E65" totalsRowShown="0" headerRowDxfId="619" dataDxfId="618" tableBorderDxfId="617">
  <autoFilter ref="B59:E65"/>
  <sortState ref="B60:E65">
    <sortCondition ref="B59:B65"/>
  </sortState>
  <tableColumns count="4">
    <tableColumn id="1" name="Country" dataDxfId="616">
      <calculatedColumnFormula>'[11]Wholesale voice'!G8</calculatedColumnFormula>
    </tableColumn>
    <tableColumn id="2" name="WB (group and non-group)" dataDxfId="615">
      <calculatedColumnFormula>('[11]Wholesale voice'!H18+'[11]Wholesale voice'!H38)/('[11]Wholesale voice'!H8+'[11]Wholesale voice'!H28)</calculatedColumnFormula>
    </tableColumn>
    <tableColumn id="3" name="EEA (group and non-group)" dataDxfId="614">
      <calculatedColumnFormula>('[11]Wholesale voice'!I18+'[11]Wholesale voice'!I38)/('[11]Wholesale voice'!I8+'[11]Wholesale voice'!I28)</calculatedColumnFormula>
    </tableColumn>
    <tableColumn id="4" name="ROW (group and non-group)" dataDxfId="613">
      <calculatedColumnFormula>('[11]Wholesale voice'!J18+'[11]Wholesale voice'!J38)/('[11]Wholesale voice'!J8+'[11]Wholesale voice'!J28)</calculatedColumnFormula>
    </tableColumn>
  </tableColumns>
  <tableStyleInfo name="TableStyleLight1" showFirstColumn="0" showLastColumn="0" showRowStripes="1" showColumnStripes="0"/>
</table>
</file>

<file path=xl/tables/table213.xml><?xml version="1.0" encoding="utf-8"?>
<table xmlns="http://schemas.openxmlformats.org/spreadsheetml/2006/main" id="6" name="Tabelle2861" displayName="Tabelle2861" ref="F59:I65" totalsRowShown="0" headerRowDxfId="612" dataDxfId="611" tableBorderDxfId="610">
  <autoFilter ref="F59:I65"/>
  <sortState ref="F60:I65">
    <sortCondition ref="F59:F65"/>
  </sortState>
  <tableColumns count="4">
    <tableColumn id="4" name="Country" dataDxfId="609">
      <calculatedColumnFormula>'[11]Wholesale voice'!G18</calculatedColumnFormula>
    </tableColumn>
    <tableColumn id="1" name="WB (group and non-group)" dataDxfId="608">
      <calculatedColumnFormula>('[11]Wholesale voice'!K18+'[11]Wholesale voice'!K38)/('[11]Wholesale voice'!K8+'[11]Wholesale voice'!K28)</calculatedColumnFormula>
    </tableColumn>
    <tableColumn id="2" name="EEA (group and non-group)" dataDxfId="607">
      <calculatedColumnFormula>('[11]Wholesale voice'!L18+'[11]Wholesale voice'!L38)/('[11]Wholesale voice'!L8+'[11]Wholesale voice'!L28)</calculatedColumnFormula>
    </tableColumn>
    <tableColumn id="3" name="ROW (group and non-group)" dataDxfId="606">
      <calculatedColumnFormula>('[11]Wholesale voice'!M18+'[11]Wholesale voice'!M38)/('[11]Wholesale voice'!M8+'[11]Wholesale voice'!M28)</calculatedColumnFormula>
    </tableColumn>
  </tableColumns>
  <tableStyleInfo name="TableStyleLight6" showFirstColumn="0" showLastColumn="0" showRowStripes="1" showColumnStripes="0"/>
</table>
</file>

<file path=xl/tables/table214.xml><?xml version="1.0" encoding="utf-8"?>
<table xmlns="http://schemas.openxmlformats.org/spreadsheetml/2006/main" id="7" name="Tabelle2964" displayName="Tabelle2964" ref="K59:N65" totalsRowShown="0" headerRowDxfId="605" dataDxfId="604">
  <autoFilter ref="K59:N65">
    <filterColumn colId="0" hiddenButton="1"/>
    <filterColumn colId="1" hiddenButton="1"/>
    <filterColumn colId="2" hiddenButton="1"/>
    <filterColumn colId="3" hiddenButton="1"/>
  </autoFilter>
  <sortState ref="K60:N65">
    <sortCondition ref="K60:K65"/>
  </sortState>
  <tableColumns count="4">
    <tableColumn id="1" name="Country" dataDxfId="603">
      <calculatedColumnFormula>'[11]Wholesale SMS'!G8</calculatedColumnFormula>
    </tableColumn>
    <tableColumn id="2" name="WB (group and non-group)" dataDxfId="602">
      <calculatedColumnFormula>('[11]Wholesale SMS'!H18+'[11]Wholesale SMS'!H38)/('[11]Wholesale SMS'!H8+'[11]Wholesale SMS'!H28)</calculatedColumnFormula>
    </tableColumn>
    <tableColumn id="3" name="EEA (group and non-group)" dataDxfId="601">
      <calculatedColumnFormula>('[11]Wholesale SMS'!I18+'[11]Wholesale SMS'!I38)/('[11]Wholesale SMS'!I8+'[11]Wholesale SMS'!I28)</calculatedColumnFormula>
    </tableColumn>
    <tableColumn id="4" name="ROW (group and non-group)" dataDxfId="600">
      <calculatedColumnFormula>('[11]Wholesale SMS'!J18+'[11]Wholesale SMS'!J38)/('[11]Wholesale SMS'!J8+'[11]Wholesale SMS'!J28)</calculatedColumnFormula>
    </tableColumn>
  </tableColumns>
  <tableStyleInfo name="TableStyleLight1" showFirstColumn="0" showLastColumn="0" showRowStripes="1" showColumnStripes="0"/>
</table>
</file>

<file path=xl/tables/table215.xml><?xml version="1.0" encoding="utf-8"?>
<table xmlns="http://schemas.openxmlformats.org/spreadsheetml/2006/main" id="8" name="Tabelle3067" displayName="Tabelle3067" ref="O59:R65" totalsRowShown="0" headerRowDxfId="599" dataDxfId="598">
  <autoFilter ref="O59:R65">
    <filterColumn colId="1" hiddenButton="1"/>
    <filterColumn colId="2" hiddenButton="1"/>
    <filterColumn colId="3" hiddenButton="1"/>
  </autoFilter>
  <sortState ref="O60:R65">
    <sortCondition ref="O59:O65"/>
  </sortState>
  <tableColumns count="4">
    <tableColumn id="4" name="Country" dataDxfId="597">
      <calculatedColumnFormula>'[11]Wholesale SMS'!G18</calculatedColumnFormula>
    </tableColumn>
    <tableColumn id="1" name="WB (group and non-group)" dataDxfId="596">
      <calculatedColumnFormula>('[11]Wholesale SMS'!K18+'[11]Wholesale SMS'!K38)/('[11]Wholesale SMS'!K8+'[11]Wholesale SMS'!K28)</calculatedColumnFormula>
    </tableColumn>
    <tableColumn id="2" name="EEA (group and non-group)" dataDxfId="595">
      <calculatedColumnFormula>('[11]Wholesale SMS'!L18+'[11]Wholesale SMS'!L38)/('[11]Wholesale SMS'!L8+'[11]Wholesale SMS'!L28)</calculatedColumnFormula>
    </tableColumn>
    <tableColumn id="3" name="ROW (group and non-group)" dataDxfId="594">
      <calculatedColumnFormula>('[11]Wholesale SMS'!M18+'[11]Wholesale SMS'!M38)/('[11]Wholesale SMS'!M8+'[11]Wholesale SMS'!M28)</calculatedColumnFormula>
    </tableColumn>
  </tableColumns>
  <tableStyleInfo name="TableStyleLight6" showFirstColumn="0" showLastColumn="0" showRowStripes="1" showColumnStripes="0"/>
</table>
</file>

<file path=xl/tables/table216.xml><?xml version="1.0" encoding="utf-8"?>
<table xmlns="http://schemas.openxmlformats.org/spreadsheetml/2006/main" id="9" name="Tabelle3178" displayName="Tabelle3178" ref="T59:W65" totalsRowShown="0" headerRowDxfId="593" dataDxfId="592">
  <autoFilter ref="T59:W65">
    <filterColumn colId="0" hiddenButton="1"/>
    <filterColumn colId="1" hiddenButton="1"/>
    <filterColumn colId="2" hiddenButton="1"/>
    <filterColumn colId="3" hiddenButton="1"/>
  </autoFilter>
  <sortState ref="T60:W65">
    <sortCondition ref="T60:T65"/>
  </sortState>
  <tableColumns count="4">
    <tableColumn id="1" name="Country" dataDxfId="591">
      <calculatedColumnFormula>'[11]Wholesale data'!G8</calculatedColumnFormula>
    </tableColumn>
    <tableColumn id="2" name="WB (group and non-group)" dataDxfId="590">
      <calculatedColumnFormula>('[11]Wholesale data'!H18+'[11]Wholesale data'!H38)/('[11]Wholesale data'!H8+'[11]Wholesale data'!H28)</calculatedColumnFormula>
    </tableColumn>
    <tableColumn id="3" name="EEA (group and non-group)" dataDxfId="589">
      <calculatedColumnFormula>('[11]Wholesale data'!I18+'[11]Wholesale data'!I38)/('[11]Wholesale data'!I8+'[11]Wholesale data'!I28)</calculatedColumnFormula>
    </tableColumn>
    <tableColumn id="4" name="ROW (group and non-group)" dataDxfId="588">
      <calculatedColumnFormula>('[11]Wholesale data'!J18+'[11]Wholesale data'!J38)/('[11]Wholesale data'!J8+'[11]Wholesale data'!J28)</calculatedColumnFormula>
    </tableColumn>
  </tableColumns>
  <tableStyleInfo name="TableStyleLight1" showFirstColumn="0" showLastColumn="0" showRowStripes="1" showColumnStripes="0"/>
</table>
</file>

<file path=xl/tables/table217.xml><?xml version="1.0" encoding="utf-8"?>
<table xmlns="http://schemas.openxmlformats.org/spreadsheetml/2006/main" id="10" name="Tabelle3279" displayName="Tabelle3279" ref="X59:AA65" totalsRowShown="0" headerRowDxfId="587" dataDxfId="586">
  <autoFilter ref="X59:AA65">
    <filterColumn colId="1" hiddenButton="1"/>
    <filterColumn colId="2" hiddenButton="1"/>
    <filterColumn colId="3" hiddenButton="1"/>
  </autoFilter>
  <sortState ref="X60:AA65">
    <sortCondition ref="X59:X65"/>
  </sortState>
  <tableColumns count="4">
    <tableColumn id="4" name="Country" dataDxfId="585">
      <calculatedColumnFormula>'[11]Wholesale data'!G18</calculatedColumnFormula>
    </tableColumn>
    <tableColumn id="1" name="WB (group and non-group)" dataDxfId="584">
      <calculatedColumnFormula>('[11]Wholesale data'!K18+'[11]Wholesale data'!K38)/('[11]Wholesale data'!K8+'[11]Wholesale data'!K28)</calculatedColumnFormula>
    </tableColumn>
    <tableColumn id="2" name="EEA (group and non-group)" dataDxfId="583">
      <calculatedColumnFormula>('[11]Wholesale data'!L18+'[11]Wholesale data'!L38)/('[11]Wholesale data'!L8+'[11]Wholesale data'!L28)</calculatedColumnFormula>
    </tableColumn>
    <tableColumn id="3" name="ROW (group and non-group)" dataDxfId="582">
      <calculatedColumnFormula>('[11]Wholesale data'!M18+'[11]Wholesale data'!M38)/('[11]Wholesale data'!M8+'[11]Wholesale data'!M28)</calculatedColumnFormula>
    </tableColumn>
  </tableColumns>
  <tableStyleInfo name="TableStyleLight6" showFirstColumn="0" showLastColumn="0" showRowStripes="1" showColumnStripes="0"/>
</table>
</file>

<file path=xl/tables/table218.xml><?xml version="1.0" encoding="utf-8"?>
<table xmlns="http://schemas.openxmlformats.org/spreadsheetml/2006/main" id="11" name="Tabelle234480" displayName="Tabelle234480" ref="B22:D28" totalsRowShown="0" headerRowDxfId="581" dataDxfId="580" tableBorderDxfId="579">
  <autoFilter ref="B22:D28"/>
  <sortState ref="B23:D28">
    <sortCondition ref="B22:B28"/>
  </sortState>
  <tableColumns count="3">
    <tableColumn id="1" name="Country" dataDxfId="578">
      <calculatedColumnFormula>'[11]List of NRAs'!A3</calculatedColumnFormula>
    </tableColumn>
    <tableColumn id="2" name="Q4 2019" dataDxfId="577">
      <calculatedColumnFormula>('[11]Retail volumes - voice'!B8/([11]Subscribers!G8))/3</calculatedColumnFormula>
    </tableColumn>
    <tableColumn id="3" name="Q1 2020" dataDxfId="576">
      <calculatedColumnFormula>('[11]Retail volumes - voice'!C8/([11]Subscribers!L8))/3</calculatedColumnFormula>
    </tableColumn>
  </tableColumns>
  <tableStyleInfo name="TableStyleLight1" showFirstColumn="0" showLastColumn="0" showRowStripes="1" showColumnStripes="0"/>
</table>
</file>

<file path=xl/tables/table219.xml><?xml version="1.0" encoding="utf-8"?>
<table xmlns="http://schemas.openxmlformats.org/spreadsheetml/2006/main" id="12" name="Tabelle254681" displayName="Tabelle254681" ref="F22:H28" totalsRowShown="0" headerRowDxfId="575" dataDxfId="574" tableBorderDxfId="573">
  <autoFilter ref="F22:H28"/>
  <sortState ref="F23:H28">
    <sortCondition ref="F22:F28"/>
  </sortState>
  <tableColumns count="3">
    <tableColumn id="1" name="Country" dataDxfId="572">
      <calculatedColumnFormula>'[11]Retail volumes - SMS'!A8</calculatedColumnFormula>
    </tableColumn>
    <tableColumn id="2" name="Q4 2019" dataDxfId="571">
      <calculatedColumnFormula>'[11]Retail volumes - SMS'!B8/[11]Subscribers!G8/3</calculatedColumnFormula>
    </tableColumn>
    <tableColumn id="3" name="Q1 2020" dataDxfId="570">
      <calculatedColumnFormula>'[11]Retail volumes - SMS'!C8/[11]Subscribers!L8/3</calculatedColumnFormula>
    </tableColumn>
  </tableColumns>
  <tableStyleInfo name="TableStyleLight1" showFirstColumn="0" showLastColumn="0" showRowStripes="1" showColumnStripes="0"/>
</table>
</file>

<file path=xl/tables/table22.xml><?xml version="1.0" encoding="utf-8"?>
<table xmlns="http://schemas.openxmlformats.org/spreadsheetml/2006/main" id="167" name="Tabelle29168" displayName="Tabelle29168" ref="A65:Q71" totalsRowShown="0" headerRowDxfId="1909" dataDxfId="1908">
  <autoFilter ref="A65:Q71"/>
  <sortState ref="A59:E64">
    <sortCondition ref="A58:A64"/>
  </sortState>
  <tableColumns count="17">
    <tableColumn id="1" name="Country" dataDxfId="1907">
      <calculatedColumnFormula>'Q2 19-Q3 19'!K60</calculatedColumnFormula>
    </tableColumn>
    <tableColumn id="2" name="Q4 2018" dataDxfId="1906">
      <calculatedColumnFormula>'Q4 18-Q1 19'!L51</calculatedColumnFormula>
    </tableColumn>
    <tableColumn id="3" name="Q1 2019" dataDxfId="1905">
      <calculatedColumnFormula>'Q4 18-Q1 19'!P51</calculatedColumnFormula>
    </tableColumn>
    <tableColumn id="4" name="Q2 2019" dataDxfId="1904">
      <calculatedColumnFormula>'Q2 19-Q3 19'!L60</calculatedColumnFormula>
    </tableColumn>
    <tableColumn id="5" name="Q3 2019" dataDxfId="1903">
      <calculatedColumnFormula>'Q2 19-Q3 19'!P60</calculatedColumnFormula>
    </tableColumn>
    <tableColumn id="6" name="Q4 2019" dataDxfId="1902">
      <calculatedColumnFormula>'Q2 19-Q3 19'!L60</calculatedColumnFormula>
    </tableColumn>
    <tableColumn id="7" name="Q1 2020" dataDxfId="1901">
      <calculatedColumnFormula>'Q2 19-Q3 19'!P60</calculatedColumnFormula>
    </tableColumn>
    <tableColumn id="8" name="Q2 2020" dataDxfId="1900">
      <calculatedColumnFormula>'Q4 19-Q1 20'!N60</calculatedColumnFormula>
    </tableColumn>
    <tableColumn id="9" name="Q3 2020" dataDxfId="1899">
      <calculatedColumnFormula>'Q4 19-Q1 20'!R60</calculatedColumnFormula>
    </tableColumn>
    <tableColumn id="10" name="Q4 2020" dataDxfId="1898"/>
    <tableColumn id="11" name="Q1 2021" dataDxfId="1897"/>
    <tableColumn id="12" name="Q2 2021" dataDxfId="1896">
      <calculatedColumnFormula>'Q2 21-Q3 21'!L60</calculatedColumnFormula>
    </tableColumn>
    <tableColumn id="13" name="Q3 2021" dataDxfId="1895">
      <calculatedColumnFormula>'Q2 21-Q3 21'!P60</calculatedColumnFormula>
    </tableColumn>
    <tableColumn id="14" name="Q4 2021" dataDxfId="1894">
      <calculatedColumnFormula>'Q4 21 -Q1 22'!L72</calculatedColumnFormula>
    </tableColumn>
    <tableColumn id="15" name="Q1 2022" dataDxfId="1893">
      <calculatedColumnFormula>'Q4 21 -Q1 22'!P72</calculatedColumnFormula>
    </tableColumn>
    <tableColumn id="16" name="Q2 2022" dataDxfId="1892">
      <calculatedColumnFormula>'Q2 22 - Q3 22'!L72</calculatedColumnFormula>
    </tableColumn>
    <tableColumn id="17" name="Q3 2022" dataDxfId="1891">
      <calculatedColumnFormula>'Q2 22 - Q3 22'!P72</calculatedColumnFormula>
    </tableColumn>
  </tableColumns>
  <tableStyleInfo name="TableStyleLight1" showFirstColumn="0" showLastColumn="0" showRowStripes="1" showColumnStripes="0"/>
</table>
</file>

<file path=xl/tables/table220.xml><?xml version="1.0" encoding="utf-8"?>
<table xmlns="http://schemas.openxmlformats.org/spreadsheetml/2006/main" id="13" name="Tabelle264782" displayName="Tabelle264782" ref="J22:L28" totalsRowShown="0" headerRowDxfId="569" dataDxfId="568" tableBorderDxfId="567">
  <autoFilter ref="J22:L28"/>
  <sortState ref="J23:L28">
    <sortCondition ref="J22:J28"/>
  </sortState>
  <tableColumns count="3">
    <tableColumn id="1" name="Country" dataDxfId="566">
      <calculatedColumnFormula>'[11]Retail volumes - data'!A8</calculatedColumnFormula>
    </tableColumn>
    <tableColumn id="2" name="Q4 2019" dataDxfId="565">
      <calculatedColumnFormula>'[11]Retail volumes - data'!B8/([11]Subscribers!G8)/3</calculatedColumnFormula>
    </tableColumn>
    <tableColumn id="3" name="Q1 2020" dataDxfId="564">
      <calculatedColumnFormula>'[11]Retail volumes - data'!B8/([11]Subscribers!L8)/3</calculatedColumnFormula>
    </tableColumn>
  </tableColumns>
  <tableStyleInfo name="TableStyleLight1" showFirstColumn="0" showLastColumn="0" showRowStripes="1" showColumnStripes="0"/>
</table>
</file>

<file path=xl/tables/table221.xml><?xml version="1.0" encoding="utf-8"?>
<table xmlns="http://schemas.openxmlformats.org/spreadsheetml/2006/main" id="14" name="Tabelle234883" displayName="Tabelle234883" ref="B49:D55" totalsRowShown="0" headerRowDxfId="563" dataDxfId="562" tableBorderDxfId="561">
  <autoFilter ref="B49:D55"/>
  <sortState ref="B50:D55">
    <sortCondition ref="B49:B55"/>
  </sortState>
  <tableColumns count="3">
    <tableColumn id="1" name="Country" dataDxfId="560">
      <calculatedColumnFormula>'[11]Retail volumes - voice'!A8</calculatedColumnFormula>
    </tableColumn>
    <tableColumn id="2" name="Q4 2019" dataDxfId="559">
      <calculatedColumnFormula>('[11]Retail volumes - voice'!K8/([11]Subscribers!K8))/3</calculatedColumnFormula>
    </tableColumn>
    <tableColumn id="3" name="Q1 2020" dataDxfId="558">
      <calculatedColumnFormula>('[11]Retail volumes - voice'!P8/([11]Subscribers!P8))/3</calculatedColumnFormula>
    </tableColumn>
  </tableColumns>
  <tableStyleInfo name="TableStyleLight1" showFirstColumn="0" showLastColumn="0" showRowStripes="1" showColumnStripes="0"/>
</table>
</file>

<file path=xl/tables/table222.xml><?xml version="1.0" encoding="utf-8"?>
<table xmlns="http://schemas.openxmlformats.org/spreadsheetml/2006/main" id="15" name="Tabelle244984" displayName="Tabelle244984" ref="F49:H55" totalsRowShown="0" headerRowDxfId="557" dataDxfId="556" tableBorderDxfId="555">
  <autoFilter ref="F49:H55"/>
  <sortState ref="F50:H55">
    <sortCondition ref="F49:F55"/>
  </sortState>
  <tableColumns count="3">
    <tableColumn id="1" name="Country" dataDxfId="554">
      <calculatedColumnFormula>'[11]Retail volumes - voice'!A38</calculatedColumnFormula>
    </tableColumn>
    <tableColumn id="2" name="Q4 2019" dataDxfId="553">
      <calculatedColumnFormula>('[11]Retail volumes - voice'!K18/([11]Subscribers!K8))/3</calculatedColumnFormula>
    </tableColumn>
    <tableColumn id="3" name="Q1 2020" dataDxfId="552">
      <calculatedColumnFormula>('[11]Retail volumes - voice'!P18/([11]Subscribers!P8))/3</calculatedColumnFormula>
    </tableColumn>
  </tableColumns>
  <tableStyleInfo name="TableStyleLight1" showFirstColumn="0" showLastColumn="0" showRowStripes="1" showColumnStripes="0"/>
</table>
</file>

<file path=xl/tables/table223.xml><?xml version="1.0" encoding="utf-8"?>
<table xmlns="http://schemas.openxmlformats.org/spreadsheetml/2006/main" id="16" name="Tabelle255085" displayName="Tabelle255085" ref="J49:L55" totalsRowShown="0" headerRowDxfId="551" dataDxfId="550" tableBorderDxfId="549">
  <autoFilter ref="J49:L55"/>
  <sortState ref="J50:L55">
    <sortCondition ref="J49:J55"/>
  </sortState>
  <tableColumns count="3">
    <tableColumn id="1" name="Country" dataDxfId="548">
      <calculatedColumnFormula>'[11]Retail volumes - SMS'!A8</calculatedColumnFormula>
    </tableColumn>
    <tableColumn id="2" name="Q4 2019" dataDxfId="547">
      <calculatedColumnFormula>'[11]Retail volumes - SMS'!K8/[11]Subscribers!K8/3</calculatedColumnFormula>
    </tableColumn>
    <tableColumn id="3" name="Q1 2020" dataDxfId="546">
      <calculatedColumnFormula>'[11]Retail volumes - SMS'!P8/[11]Subscribers!P8/3</calculatedColumnFormula>
    </tableColumn>
  </tableColumns>
  <tableStyleInfo name="TableStyleLight1" showFirstColumn="0" showLastColumn="0" showRowStripes="1" showColumnStripes="0"/>
</table>
</file>

<file path=xl/tables/table224.xml><?xml version="1.0" encoding="utf-8"?>
<table xmlns="http://schemas.openxmlformats.org/spreadsheetml/2006/main" id="17" name="Tabelle265186" displayName="Tabelle265186" ref="N49:P55" totalsRowShown="0" headerRowDxfId="545" dataDxfId="544" tableBorderDxfId="543">
  <autoFilter ref="N49:P55"/>
  <sortState ref="N50:P55">
    <sortCondition ref="N49:N55"/>
  </sortState>
  <tableColumns count="3">
    <tableColumn id="1" name="Country" dataDxfId="542">
      <calculatedColumnFormula>'[11]Retail volumes - data'!A8</calculatedColumnFormula>
    </tableColumn>
    <tableColumn id="2" name="Q4 2019" dataDxfId="541">
      <calculatedColumnFormula>'[11]Retail volumes - data'!K8/([11]Subscribers!K8)/3</calculatedColumnFormula>
    </tableColumn>
    <tableColumn id="3" name="Q1 2020" dataDxfId="540">
      <calculatedColumnFormula>'[11]Retail volumes - data'!P8/([11]Subscribers!P8)/3</calculatedColumnFormula>
    </tableColumn>
  </tableColumns>
  <tableStyleInfo name="TableStyleLight1" showFirstColumn="0" showLastColumn="0" showRowStripes="1" showColumnStripes="0"/>
</table>
</file>

<file path=xl/tables/table225.xml><?xml version="1.0" encoding="utf-8"?>
<table xmlns="http://schemas.openxmlformats.org/spreadsheetml/2006/main" id="18" name="Tabelle27287" displayName="Tabelle27287" ref="B69:F75" totalsRowShown="0" headerRowDxfId="539" dataDxfId="538" tableBorderDxfId="537">
  <autoFilter ref="B69:F75"/>
  <sortState ref="B71:F76">
    <sortCondition ref="B70:B76"/>
  </sortState>
  <tableColumns count="5">
    <tableColumn id="1" name="Country" dataDxfId="536">
      <calculatedColumnFormula>'[11]Retail revenues - voice'!G8</calculatedColumnFormula>
    </tableColumn>
    <tableColumn id="5" name="WB RLAH+" dataDxfId="535"/>
    <tableColumn id="2" name="WB alternative" dataDxfId="534">
      <calculatedColumnFormula>'[11]Retail revenues - voice'!J8/'[11]Retail volumes - voice'!J8</calculatedColumnFormula>
    </tableColumn>
    <tableColumn id="3" name="EEA " dataDxfId="533">
      <calculatedColumnFormula>'[11]Retail revenues - voice'!K8/'[11]Retail volumes - voice'!K8</calculatedColumnFormula>
    </tableColumn>
    <tableColumn id="4" name="ROW " dataDxfId="532">
      <calculatedColumnFormula>'[11]Retail revenues - voice'!L8/'[11]Retail volumes - voice'!L8</calculatedColumnFormula>
    </tableColumn>
  </tableColumns>
  <tableStyleInfo name="TableStyleLight1" showFirstColumn="0" showLastColumn="0" showRowStripes="1" showColumnStripes="0"/>
</table>
</file>

<file path=xl/tables/table226.xml><?xml version="1.0" encoding="utf-8"?>
<table xmlns="http://schemas.openxmlformats.org/spreadsheetml/2006/main" id="19" name="Tabelle28388" displayName="Tabelle28388" ref="G69:K75" totalsRowShown="0" headerRowDxfId="531" dataDxfId="530" tableBorderDxfId="529">
  <autoFilter ref="G69:K75"/>
  <sortState ref="G71:K76">
    <sortCondition ref="G70:G76"/>
  </sortState>
  <tableColumns count="5">
    <tableColumn id="4" name="Country" dataDxfId="528">
      <calculatedColumnFormula>'[11]Retail revenues - voice'!G8</calculatedColumnFormula>
    </tableColumn>
    <tableColumn id="5" name="WB RLAH+" dataDxfId="527"/>
    <tableColumn id="1" name="WB  alternative" dataDxfId="526">
      <calculatedColumnFormula>'[11]Retail revenues - voice'!O8/'[11]Retail volumes - voice'!O8</calculatedColumnFormula>
    </tableColumn>
    <tableColumn id="2" name="EEA  " dataDxfId="525">
      <calculatedColumnFormula>'[11]Retail revenues - voice'!P8/'[11]Retail volumes - voice'!P8</calculatedColumnFormula>
    </tableColumn>
    <tableColumn id="3" name="ROW  " dataDxfId="524">
      <calculatedColumnFormula>'[11]Retail revenues - voice'!Q8/'[11]Retail volumes - voice'!Q8</calculatedColumnFormula>
    </tableColumn>
  </tableColumns>
  <tableStyleInfo name="TableStyleLight6" showFirstColumn="0" showLastColumn="0" showRowStripes="1" showColumnStripes="0"/>
</table>
</file>

<file path=xl/tables/table227.xml><?xml version="1.0" encoding="utf-8"?>
<table xmlns="http://schemas.openxmlformats.org/spreadsheetml/2006/main" id="20" name="Tabelle295289" displayName="Tabelle295289" ref="X69:AB75" totalsRowShown="0" headerRowDxfId="523" dataDxfId="522">
  <autoFilter ref="X69:AB75"/>
  <sortState ref="X71:AB76">
    <sortCondition ref="X70:X76"/>
  </sortState>
  <tableColumns count="5">
    <tableColumn id="1" name="Country" dataDxfId="521">
      <calculatedColumnFormula>'[11]Retail revenues - SMS'!G8</calculatedColumnFormula>
    </tableColumn>
    <tableColumn id="5" name="WB RLAH+" dataDxfId="520"/>
    <tableColumn id="2" name="WB  " dataDxfId="519">
      <calculatedColumnFormula>'[11]Retail revenues - SMS'!J8/'[11]Retail volumes - SMS'!J8</calculatedColumnFormula>
    </tableColumn>
    <tableColumn id="3" name="EEA  " dataDxfId="518">
      <calculatedColumnFormula>'[11]Retail revenues - SMS'!K8/'[11]Retail volumes - SMS'!K8</calculatedColumnFormula>
    </tableColumn>
    <tableColumn id="4" name="ROW  " dataDxfId="517">
      <calculatedColumnFormula>'[11]Retail revenues - SMS'!L8/'[11]Retail volumes - SMS'!L8</calculatedColumnFormula>
    </tableColumn>
  </tableColumns>
  <tableStyleInfo name="TableStyleLight1" showFirstColumn="0" showLastColumn="0" showRowStripes="1" showColumnStripes="0"/>
</table>
</file>

<file path=xl/tables/table228.xml><?xml version="1.0" encoding="utf-8"?>
<table xmlns="http://schemas.openxmlformats.org/spreadsheetml/2006/main" id="21" name="Tabelle305390" displayName="Tabelle305390" ref="AC69:AG75" totalsRowShown="0" headerRowDxfId="516" dataDxfId="515">
  <autoFilter ref="AC69:AG75"/>
  <sortState ref="AC71:AG76">
    <sortCondition ref="AC70:AC76"/>
  </sortState>
  <tableColumns count="5">
    <tableColumn id="4" name="Country" dataDxfId="514">
      <calculatedColumnFormula>'[11]Retail revenues - SMS'!G8</calculatedColumnFormula>
    </tableColumn>
    <tableColumn id="5" name="WB RLAH+" dataDxfId="513"/>
    <tableColumn id="1" name="WB  " dataDxfId="512">
      <calculatedColumnFormula>'[11]Retail revenues - SMS'!O8/'[11]Retail volumes - SMS'!O8</calculatedColumnFormula>
    </tableColumn>
    <tableColumn id="2" name="EEA  " dataDxfId="511">
      <calculatedColumnFormula>'[11]Retail revenues - SMS'!P8/'[11]Retail volumes - SMS'!P8</calculatedColumnFormula>
    </tableColumn>
    <tableColumn id="3" name="ROW  " dataDxfId="510">
      <calculatedColumnFormula>'[11]Retail revenues - SMS'!Q8/'[11]Retail volumes - SMS'!Q8</calculatedColumnFormula>
    </tableColumn>
  </tableColumns>
  <tableStyleInfo name="TableStyleLight6" showFirstColumn="0" showLastColumn="0" showRowStripes="1" showColumnStripes="0"/>
</table>
</file>

<file path=xl/tables/table229.xml><?xml version="1.0" encoding="utf-8"?>
<table xmlns="http://schemas.openxmlformats.org/spreadsheetml/2006/main" id="22" name="Tabelle315491" displayName="Tabelle315491" ref="AI69:AM75" totalsRowShown="0" headerRowDxfId="509" dataDxfId="508">
  <autoFilter ref="AI69:AM75"/>
  <sortState ref="AI71:AM76">
    <sortCondition ref="AI70:AI76"/>
  </sortState>
  <tableColumns count="5">
    <tableColumn id="1" name="Country" dataDxfId="507">
      <calculatedColumnFormula>'[11]Retail revenues - data'!G8</calculatedColumnFormula>
    </tableColumn>
    <tableColumn id="2" name="WB RLAH+" dataDxfId="506">
      <calculatedColumnFormula>'[11]Retail revenues - data'!I8/'[11]Retail volumes - data'!J8</calculatedColumnFormula>
    </tableColumn>
    <tableColumn id="6" name="WB" dataDxfId="505"/>
    <tableColumn id="3" name="EEA  " dataDxfId="504">
      <calculatedColumnFormula>'[11]Retail revenues - data'!K8/'[11]Retail volumes - data'!K8</calculatedColumnFormula>
    </tableColumn>
    <tableColumn id="4" name="ROW  " dataDxfId="503">
      <calculatedColumnFormula>'[11]Retail revenues - data'!L8/'[11]Retail volumes - data'!L8</calculatedColumnFormula>
    </tableColumn>
  </tableColumns>
  <tableStyleInfo name="TableStyleLight1" showFirstColumn="0" showLastColumn="0" showRowStripes="1" showColumnStripes="0"/>
</table>
</file>

<file path=xl/tables/table23.xml><?xml version="1.0" encoding="utf-8"?>
<table xmlns="http://schemas.openxmlformats.org/spreadsheetml/2006/main" id="168" name="Tabelle3178169" displayName="Tabelle3178169" ref="A125:Q131" totalsRowShown="0" headerRowDxfId="1890" dataDxfId="1889">
  <autoFilter ref="A125:Q131"/>
  <sortState ref="A113:E118">
    <sortCondition ref="A112:A118"/>
  </sortState>
  <tableColumns count="17">
    <tableColumn id="1" name="Country" dataDxfId="1888">
      <calculatedColumnFormula>'Q2 19-Q3 19'!T60</calculatedColumnFormula>
    </tableColumn>
    <tableColumn id="2" name="Q4 2018" dataDxfId="1887">
      <calculatedColumnFormula>'Q4 18-Q1 19'!U51</calculatedColumnFormula>
    </tableColumn>
    <tableColumn id="3" name="Q1 2019" dataDxfId="1886">
      <calculatedColumnFormula>'Q4 18-Q1 19'!Y51</calculatedColumnFormula>
    </tableColumn>
    <tableColumn id="4" name="Q2 2019" dataDxfId="1885">
      <calculatedColumnFormula>'Q2 19-Q3 19'!U60</calculatedColumnFormula>
    </tableColumn>
    <tableColumn id="5" name="Q3 2019" dataDxfId="1884">
      <calculatedColumnFormula>'Q2 19-Q3 19'!Y60</calculatedColumnFormula>
    </tableColumn>
    <tableColumn id="6" name="Q4 2019" dataDxfId="1883">
      <calculatedColumnFormula>'Q2 19-Q3 19'!U60</calculatedColumnFormula>
    </tableColumn>
    <tableColumn id="7" name="Q1 2020" dataDxfId="1882">
      <calculatedColumnFormula>'Q2 19-Q3 19'!Y60</calculatedColumnFormula>
    </tableColumn>
    <tableColumn id="8" name="Q2 2020" dataDxfId="1881">
      <calculatedColumnFormula>'Q4 19-Q1 20'!W60</calculatedColumnFormula>
    </tableColumn>
    <tableColumn id="9" name="Q3 2020" dataDxfId="1880">
      <calculatedColumnFormula>'Q4 19-Q1 20'!AA60</calculatedColumnFormula>
    </tableColumn>
    <tableColumn id="10" name="Q4 2020" dataDxfId="1879"/>
    <tableColumn id="11" name="Q1 2021" dataDxfId="1878"/>
    <tableColumn id="12" name="Q2 2021" dataDxfId="1877">
      <calculatedColumnFormula>'Q2 21-Q3 21'!U60</calculatedColumnFormula>
    </tableColumn>
    <tableColumn id="13" name="Q3 2021" dataDxfId="1876">
      <calculatedColumnFormula>'Q2 21-Q3 21'!Y60</calculatedColumnFormula>
    </tableColumn>
    <tableColumn id="14" name="Q4 2021" dataDxfId="1875">
      <calculatedColumnFormula>'Q4 21 -Q1 22'!U72</calculatedColumnFormula>
    </tableColumn>
    <tableColumn id="15" name="Q1 2022" dataDxfId="1874">
      <calculatedColumnFormula>'Q4 21 -Q1 22'!Y72</calculatedColumnFormula>
    </tableColumn>
    <tableColumn id="16" name="Q2 2022" dataDxfId="1873">
      <calculatedColumnFormula>'Q2 22 - Q3 22'!U72</calculatedColumnFormula>
    </tableColumn>
    <tableColumn id="17" name="Q3 2022" dataDxfId="1872">
      <calculatedColumnFormula>'Q2 22 - Q3 22'!Y72</calculatedColumnFormula>
    </tableColumn>
  </tableColumns>
  <tableStyleInfo name="TableStyleLight1" showFirstColumn="0" showLastColumn="0" showRowStripes="1" showColumnStripes="0"/>
</table>
</file>

<file path=xl/tables/table230.xml><?xml version="1.0" encoding="utf-8"?>
<table xmlns="http://schemas.openxmlformats.org/spreadsheetml/2006/main" id="23" name="Tabelle325592" displayName="Tabelle325592" ref="AN69:AR75" totalsRowShown="0" headerRowDxfId="502" dataDxfId="501">
  <autoFilter ref="AN69:AR75"/>
  <sortState ref="AN71:AR76">
    <sortCondition ref="AN70:AN76"/>
  </sortState>
  <tableColumns count="5">
    <tableColumn id="4" name="Country" dataDxfId="500">
      <calculatedColumnFormula>'[11]Retail revenues - data'!G8</calculatedColumnFormula>
    </tableColumn>
    <tableColumn id="1" name="WB RLAH+" dataDxfId="499">
      <calculatedColumnFormula>'[11]Retail revenues - data'!N8/'[11]Retail volumes - data'!O8</calculatedColumnFormula>
    </tableColumn>
    <tableColumn id="6" name="WB" dataDxfId="498"/>
    <tableColumn id="2" name="EEA  " dataDxfId="497">
      <calculatedColumnFormula>'[11]Retail revenues - data'!P8/'[11]Retail volumes - data'!P8</calculatedColumnFormula>
    </tableColumn>
    <tableColumn id="3" name="ROW  " dataDxfId="496">
      <calculatedColumnFormula>'[11]Retail revenues - data'!Q8/'[11]Retail volumes - data'!Q8</calculatedColumnFormula>
    </tableColumn>
  </tableColumns>
  <tableStyleInfo name="TableStyleLight6" showFirstColumn="0" showLastColumn="0" showRowStripes="1" showColumnStripes="0"/>
</table>
</file>

<file path=xl/tables/table231.xml><?xml version="1.0" encoding="utf-8"?>
<table xmlns="http://schemas.openxmlformats.org/spreadsheetml/2006/main" id="24" name="Tabelle2725693" displayName="Tabelle2725693" ref="B4:E10" totalsRowShown="0" headerRowDxfId="495" dataDxfId="494" tableBorderDxfId="493">
  <autoFilter ref="B4:E10"/>
  <sortState ref="B5:E10">
    <sortCondition ref="B4:B10"/>
  </sortState>
  <tableColumns count="4">
    <tableColumn id="1" name="Country" dataDxfId="492">
      <calculatedColumnFormula>'[11]List of NRAs'!A3</calculatedColumnFormula>
    </tableColumn>
    <tableColumn id="3" name="Voice domestic revenue" dataDxfId="491">
      <calculatedColumnFormula>'[11]Retail revenues - voice'!B8/[11]Subscribers!G8/3</calculatedColumnFormula>
    </tableColumn>
    <tableColumn id="4" name="SMS domestic revenue" dataDxfId="490">
      <calculatedColumnFormula>'[11]Retail revenues - SMS'!B8/[11]Subscribers!G8/3</calculatedColumnFormula>
    </tableColumn>
    <tableColumn id="6" name="Data domestic revenue" dataDxfId="489">
      <calculatedColumnFormula>'[11]Retail revenues - data'!B8/[11]Subscribers!G8/3</calculatedColumnFormula>
    </tableColumn>
  </tableColumns>
  <tableStyleInfo name="TableStyleLight1" showFirstColumn="0" showLastColumn="0" showRowStripes="1" showColumnStripes="0"/>
</table>
</file>

<file path=xl/tables/table232.xml><?xml version="1.0" encoding="utf-8"?>
<table xmlns="http://schemas.openxmlformats.org/spreadsheetml/2006/main" id="25" name="Tabelle2726294" displayName="Tabelle2726294" ref="M69:Q75" totalsRowShown="0" headerRowDxfId="488" dataDxfId="487" tableBorderDxfId="486">
  <autoFilter ref="M69:Q75"/>
  <sortState ref="M71:Q76">
    <sortCondition ref="M70:M76"/>
  </sortState>
  <tableColumns count="5">
    <tableColumn id="1" name="Country" dataDxfId="485">
      <calculatedColumnFormula>'[11]Retail revenues - voice'!G18</calculatedColumnFormula>
    </tableColumn>
    <tableColumn id="5" name="WB RLAH+" dataDxfId="484"/>
    <tableColumn id="2" name="WB  alternative" dataDxfId="483">
      <calculatedColumnFormula>'[11]Retail revenues - voice'!J18/'[11]Retail volumes - voice'!J18</calculatedColumnFormula>
    </tableColumn>
    <tableColumn id="3" name="EEA  " dataDxfId="482">
      <calculatedColumnFormula>'[11]Retail revenues - voice'!K18/'[11]Retail volumes - voice'!K18</calculatedColumnFormula>
    </tableColumn>
    <tableColumn id="4" name="ROW  " dataDxfId="481">
      <calculatedColumnFormula>'[11]Retail revenues - voice'!L18/'[11]Retail volumes - voice'!L18</calculatedColumnFormula>
    </tableColumn>
  </tableColumns>
  <tableStyleInfo name="TableStyleLight1" showFirstColumn="0" showLastColumn="0" showRowStripes="1" showColumnStripes="0"/>
</table>
</file>

<file path=xl/tables/table233.xml><?xml version="1.0" encoding="utf-8"?>
<table xmlns="http://schemas.openxmlformats.org/spreadsheetml/2006/main" id="26" name="Tabelle2836395" displayName="Tabelle2836395" ref="R69:V75" totalsRowShown="0" headerRowDxfId="480" dataDxfId="479" tableBorderDxfId="478">
  <autoFilter ref="R69:V75"/>
  <sortState ref="R71:V76">
    <sortCondition ref="R70:R76"/>
  </sortState>
  <tableColumns count="5">
    <tableColumn id="4" name="Country" dataDxfId="477">
      <calculatedColumnFormula>'[11]Retail revenues - voice'!G18</calculatedColumnFormula>
    </tableColumn>
    <tableColumn id="5" name="WB RLAH+" dataDxfId="476"/>
    <tableColumn id="1" name="WB alternative" dataDxfId="475">
      <calculatedColumnFormula>'[11]Retail revenues - voice'!O18/'[11]Retail volumes - voice'!O18</calculatedColumnFormula>
    </tableColumn>
    <tableColumn id="2" name="EEA  " dataDxfId="474">
      <calculatedColumnFormula>'[11]Retail revenues - voice'!P18/'[11]Retail volumes - voice'!P18</calculatedColumnFormula>
    </tableColumn>
    <tableColumn id="3" name="ROW  " dataDxfId="473">
      <calculatedColumnFormula>'[11]Retail revenues - voice'!Q18/'[11]Retail volumes - voice'!Q18</calculatedColumnFormula>
    </tableColumn>
  </tableColumns>
  <tableStyleInfo name="TableStyleLight6" showFirstColumn="0" showLastColumn="0" showRowStripes="1" showColumnStripes="0"/>
</table>
</file>

<file path=xl/tables/table234.xml><?xml version="1.0" encoding="utf-8"?>
<table xmlns="http://schemas.openxmlformats.org/spreadsheetml/2006/main" id="27" name="Tabelle6496" displayName="Tabelle6496" ref="F4:I10" totalsRowShown="0" headerRowDxfId="472" dataDxfId="471">
  <autoFilter ref="F4:I10"/>
  <sortState ref="F5:I10">
    <sortCondition ref="F4:F10"/>
  </sortState>
  <tableColumns count="4">
    <tableColumn id="4" name="Country" dataDxfId="470">
      <calculatedColumnFormula>'[11]Retail revenues - voice'!A8</calculatedColumnFormula>
    </tableColumn>
    <tableColumn id="1" name="Voice domestic revenue" dataDxfId="469">
      <calculatedColumnFormula>'[11]Retail revenues - voice'!C8/[11]Subscribers!L8/3</calculatedColumnFormula>
    </tableColumn>
    <tableColumn id="2" name="SMS domestic revenue" dataDxfId="468">
      <calculatedColumnFormula>'[11]Retail revenues - SMS'!C8/[11]Subscribers!L8/3</calculatedColumnFormula>
    </tableColumn>
    <tableColumn id="3" name="Data domestic revenue" dataDxfId="467">
      <calculatedColumnFormula>'[11]Retail revenues - data'!C8/[11]Subscribers!L8/3</calculatedColumnFormula>
    </tableColumn>
  </tableColumns>
  <tableStyleInfo name="TableStyleLight6" showFirstColumn="0" showLastColumn="0" showRowStripes="1" showColumnStripes="0"/>
</table>
</file>

<file path=xl/tables/table235.xml><?xml version="1.0" encoding="utf-8"?>
<table xmlns="http://schemas.openxmlformats.org/spreadsheetml/2006/main" id="28" name="Tabelle6597" displayName="Tabelle6597" ref="K4:M10" totalsRowShown="0" headerRowDxfId="466" dataDxfId="465">
  <autoFilter ref="K4:M10"/>
  <sortState ref="K5:M10">
    <sortCondition ref="K4:K10"/>
  </sortState>
  <tableColumns count="3">
    <tableColumn id="1" name="Country" dataDxfId="464">
      <calculatedColumnFormula>'[11]List of NRAs'!A3</calculatedColumnFormula>
    </tableColumn>
    <tableColumn id="2" name="Q4 2019" dataDxfId="463">
      <calculatedColumnFormula>Tabelle2725693[[#This Row],[Voice domestic revenue]]+Tabelle2725693[[#This Row],[SMS domestic revenue]]+Tabelle2725693[[#This Row],[Data domestic revenue]]</calculatedColumnFormula>
    </tableColumn>
    <tableColumn id="3" name="Q1 2020" dataDxfId="462">
      <calculatedColumnFormula>Tabelle6496[[#This Row],[Voice domestic revenue]]+Tabelle6496[[#This Row],[SMS domestic revenue]]+Tabelle6496[[#This Row],[Data domestic revenue]]</calculatedColumnFormula>
    </tableColumn>
  </tableColumns>
  <tableStyleInfo name="TableStyleLight1" showFirstColumn="0" showLastColumn="0" showRowStripes="1" showColumnStripes="0"/>
</table>
</file>

<file path=xl/tables/table236.xml><?xml version="1.0" encoding="utf-8"?>
<table xmlns="http://schemas.openxmlformats.org/spreadsheetml/2006/main" id="29" name="Tabelle6798" displayName="Tabelle6798" ref="I13:N19" totalsRowShown="0" headerRowDxfId="461" dataDxfId="459" headerRowBorderDxfId="460" tableBorderDxfId="458">
  <autoFilter ref="I13:N19"/>
  <sortState ref="I14:N19">
    <sortCondition ref="I13:I19"/>
  </sortState>
  <tableColumns count="6">
    <tableColumn id="1" name="Country" dataDxfId="457">
      <calculatedColumnFormula>'[11]List of NRAs'!A3</calculatedColumnFormula>
    </tableColumn>
    <tableColumn id="2" name="Total number of subscribers" dataDxfId="456">
      <calculatedColumnFormula>[11]Subscribers!L8</calculatedColumnFormula>
    </tableColumn>
    <tableColumn id="3" name="Number of enabled roaming subscribers" dataDxfId="455">
      <calculatedColumnFormula>[11]Subscribers!M8</calculatedColumnFormula>
    </tableColumn>
    <tableColumn id="4" name="Number of enabled roaming subscribers in WB" dataDxfId="454">
      <calculatedColumnFormula>[11]Subscribers!O8</calculatedColumnFormula>
    </tableColumn>
    <tableColumn id="6" name="Number of RLAH+ enabled roaming subscribers in WB" dataDxfId="453"/>
    <tableColumn id="5" name="Number of enabled roaming subscribers in EEA" dataDxfId="452">
      <calculatedColumnFormula>[11]Subscribers!P8</calculatedColumnFormula>
    </tableColumn>
  </tableColumns>
  <tableStyleInfo name="TableStyleLight6" showFirstColumn="0" showLastColumn="0" showRowStripes="1" showColumnStripes="0"/>
</table>
</file>

<file path=xl/tables/table237.xml><?xml version="1.0" encoding="utf-8"?>
<table xmlns="http://schemas.openxmlformats.org/spreadsheetml/2006/main" id="30" name="Tabelle6899" displayName="Tabelle6899" ref="B13:G19" totalsRowShown="0" headerRowDxfId="451" dataDxfId="449" headerRowBorderDxfId="450" tableBorderDxfId="448">
  <autoFilter ref="B13:G19"/>
  <sortState ref="B14:G19">
    <sortCondition ref="B13:B19"/>
  </sortState>
  <tableColumns count="6">
    <tableColumn id="1" name="Country" dataDxfId="447">
      <calculatedColumnFormula>'[11]List of NRAs'!A3</calculatedColumnFormula>
    </tableColumn>
    <tableColumn id="2" name="Total number of subscribers" dataDxfId="446">
      <calculatedColumnFormula>[11]Subscribers!G8</calculatedColumnFormula>
    </tableColumn>
    <tableColumn id="3" name="Number of enabled roaming subscribers" dataDxfId="445">
      <calculatedColumnFormula>[11]Subscribers!H8</calculatedColumnFormula>
    </tableColumn>
    <tableColumn id="4" name="Number of enabled roaming subscribers in WB" dataDxfId="444">
      <calculatedColumnFormula>[11]Subscribers!J8</calculatedColumnFormula>
    </tableColumn>
    <tableColumn id="6" name="Number of RLAH+ enabled roaming subscribers in WB" dataDxfId="443"/>
    <tableColumn id="5" name="Number of enabled roaming subscribers in EEA" dataDxfId="442">
      <calculatedColumnFormula>[11]Subscribers!K8</calculatedColumnFormula>
    </tableColumn>
  </tableColumns>
  <tableStyleInfo name="TableStyleLight1" showFirstColumn="0" showLastColumn="0" showRowStripes="1" showColumnStripes="0"/>
</table>
</file>

<file path=xl/tables/table238.xml><?xml version="1.0" encoding="utf-8"?>
<table xmlns="http://schemas.openxmlformats.org/spreadsheetml/2006/main" id="31" name="Tabelle234840" displayName="Tabelle234840" ref="B31:D37" totalsRowShown="0" headerRowDxfId="441" dataDxfId="440" tableBorderDxfId="439">
  <autoFilter ref="B31:D37"/>
  <sortState ref="B32:D37">
    <sortCondition ref="B31:B37"/>
  </sortState>
  <tableColumns count="3">
    <tableColumn id="1" name="Country" dataDxfId="438">
      <calculatedColumnFormula>'[11]Retail volumes - voice'!#REF!</calculatedColumnFormula>
    </tableColumn>
    <tableColumn id="2" name="Q4 2019" dataDxfId="437">
      <calculatedColumnFormula>('[11]Retail volumes - voice'!#REF!/([11]Subscribers!#REF!))/3</calculatedColumnFormula>
    </tableColumn>
    <tableColumn id="3" name="Q1 2020" dataDxfId="436">
      <calculatedColumnFormula>('[11]Retail volumes - voice'!#REF!/([11]Subscribers!#REF!))/3</calculatedColumnFormula>
    </tableColumn>
  </tableColumns>
  <tableStyleInfo name="TableStyleLight1" showFirstColumn="0" showLastColumn="0" showRowStripes="1" showColumnStripes="0"/>
</table>
</file>

<file path=xl/tables/table239.xml><?xml version="1.0" encoding="utf-8"?>
<table xmlns="http://schemas.openxmlformats.org/spreadsheetml/2006/main" id="32" name="Tabelle244941" displayName="Tabelle244941" ref="F31:H37" totalsRowShown="0" headerRowDxfId="435" dataDxfId="434" tableBorderDxfId="433">
  <autoFilter ref="F31:H37"/>
  <sortState ref="F32:H37">
    <sortCondition ref="F31:F37"/>
  </sortState>
  <tableColumns count="3">
    <tableColumn id="1" name="Country" dataDxfId="432">
      <calculatedColumnFormula>'[11]Retail volumes - voice'!A29</calculatedColumnFormula>
    </tableColumn>
    <tableColumn id="2" name="Q4 2019" dataDxfId="431">
      <calculatedColumnFormula>('[11]Retail volumes - voice'!K9/([11]Subscribers!#REF!))/3</calculatedColumnFormula>
    </tableColumn>
    <tableColumn id="3" name="Q1 2020" dataDxfId="430">
      <calculatedColumnFormula>('[11]Retail volumes - voice'!P9/([11]Subscribers!#REF!))/3</calculatedColumnFormula>
    </tableColumn>
  </tableColumns>
  <tableStyleInfo name="TableStyleLight1" showFirstColumn="0" showLastColumn="0" showRowStripes="1" showColumnStripes="0"/>
</table>
</file>

<file path=xl/tables/table24.xml><?xml version="1.0" encoding="utf-8"?>
<table xmlns="http://schemas.openxmlformats.org/spreadsheetml/2006/main" id="228" name="Tabelle2345229" displayName="Tabelle2345229" ref="B52:D58" totalsRowShown="0" headerRowDxfId="1871" dataDxfId="1870" tableBorderDxfId="1869">
  <autoFilter ref="B52:D58">
    <filterColumn colId="0" hiddenButton="1"/>
    <filterColumn colId="1" hiddenButton="1"/>
    <filterColumn colId="2" hiddenButton="1"/>
  </autoFilter>
  <sortState ref="B53:D58">
    <sortCondition ref="B53"/>
  </sortState>
  <tableColumns count="3">
    <tableColumn id="1" name="Country" dataDxfId="1868">
      <calculatedColumnFormula>'[3]List of NRAs'!A3</calculatedColumnFormula>
    </tableColumn>
    <tableColumn id="2" name="Q2 2022" dataDxfId="1867">
      <calculatedColumnFormula>('[3]Retail volumes - voice'!L8/([3]Subscribers!L8))/3</calculatedColumnFormula>
    </tableColumn>
    <tableColumn id="3" name="Q3 2022" dataDxfId="1866">
      <calculatedColumnFormula>('[3]Retail volumes - voice'!R8/([3]Subscribers!R8))/3</calculatedColumnFormula>
    </tableColumn>
  </tableColumns>
  <tableStyleInfo name="TableStyleLight1" showFirstColumn="0" showLastColumn="0" showRowStripes="1" showColumnStripes="0"/>
</table>
</file>

<file path=xl/tables/table240.xml><?xml version="1.0" encoding="utf-8"?>
<table xmlns="http://schemas.openxmlformats.org/spreadsheetml/2006/main" id="33" name="Tabelle255042" displayName="Tabelle255042" ref="J31:L37" totalsRowShown="0" headerRowDxfId="429" dataDxfId="428" tableBorderDxfId="427">
  <autoFilter ref="J31:L37"/>
  <sortState ref="J32:L37">
    <sortCondition ref="J31:J37"/>
  </sortState>
  <tableColumns count="3">
    <tableColumn id="1" name="Country" dataDxfId="426">
      <calculatedColumnFormula>'[11]Retail volumes - SMS'!#REF!</calculatedColumnFormula>
    </tableColumn>
    <tableColumn id="2" name="Q4 2019" dataDxfId="425">
      <calculatedColumnFormula>'[11]Retail volumes - SMS'!#REF!/[11]Subscribers!#REF!/3</calculatedColumnFormula>
    </tableColumn>
    <tableColumn id="3" name="Q1 2020" dataDxfId="424">
      <calculatedColumnFormula>'[11]Retail volumes - SMS'!#REF!/[11]Subscribers!#REF!/3</calculatedColumnFormula>
    </tableColumn>
  </tableColumns>
  <tableStyleInfo name="TableStyleLight1" showFirstColumn="0" showLastColumn="0" showRowStripes="1" showColumnStripes="0"/>
</table>
</file>

<file path=xl/tables/table241.xml><?xml version="1.0" encoding="utf-8"?>
<table xmlns="http://schemas.openxmlformats.org/spreadsheetml/2006/main" id="34" name="Tabelle265143" displayName="Tabelle265143" ref="N31:P37" totalsRowShown="0" headerRowDxfId="423" dataDxfId="422" tableBorderDxfId="421">
  <autoFilter ref="N31:P37"/>
  <sortState ref="N32:P37">
    <sortCondition ref="N31:N37"/>
  </sortState>
  <tableColumns count="3">
    <tableColumn id="1" name="Country" dataDxfId="420">
      <calculatedColumnFormula>'[11]Retail volumes - data'!#REF!</calculatedColumnFormula>
    </tableColumn>
    <tableColumn id="2" name="Q4 2019" dataDxfId="419">
      <calculatedColumnFormula>'[11]Retail volumes - data'!#REF!/([11]Subscribers!#REF!)/3</calculatedColumnFormula>
    </tableColumn>
    <tableColumn id="3" name="Q1 2020" dataDxfId="418">
      <calculatedColumnFormula>'[11]Retail volumes - data'!#REF!/([11]Subscribers!#REF!)/3</calculatedColumnFormula>
    </tableColumn>
  </tableColumns>
  <tableStyleInfo name="TableStyleLight1" showFirstColumn="0" showLastColumn="0" showRowStripes="1" showColumnStripes="0"/>
</table>
</file>

<file path=xl/tables/table242.xml><?xml version="1.0" encoding="utf-8"?>
<table xmlns="http://schemas.openxmlformats.org/spreadsheetml/2006/main" id="107" name="Tabelle23" displayName="Tabelle23" ref="B31:D37" totalsRowShown="0" headerRowDxfId="417" dataDxfId="416" tableBorderDxfId="415">
  <autoFilter ref="B31:D37"/>
  <sortState ref="B13:D18">
    <sortCondition ref="B14:B19"/>
  </sortState>
  <tableColumns count="3">
    <tableColumn id="1" name="Country" dataDxfId="414">
      <calculatedColumnFormula>'[13]List of NRAs'!A3</calculatedColumnFormula>
    </tableColumn>
    <tableColumn id="2" name="Q4 2018" dataDxfId="413">
      <calculatedColumnFormula>('[13]Retail volumes - voice'!I8/([13]Subscribers!I8))/3</calculatedColumnFormula>
    </tableColumn>
    <tableColumn id="3" name="Q1 2019" dataDxfId="412">
      <calculatedColumnFormula>('[13]Retail volumes - voice'!M8/([13]Subscribers!M8))/3</calculatedColumnFormula>
    </tableColumn>
  </tableColumns>
  <tableStyleInfo name="TableStyleLight1" showFirstColumn="0" showLastColumn="0" showRowStripes="1" showColumnStripes="0"/>
</table>
</file>

<file path=xl/tables/table243.xml><?xml version="1.0" encoding="utf-8"?>
<table xmlns="http://schemas.openxmlformats.org/spreadsheetml/2006/main" id="108" name="Tabelle24" displayName="Tabelle24" ref="F31:H37" totalsRowShown="0" headerRowDxfId="411" dataDxfId="410" tableBorderDxfId="409">
  <autoFilter ref="F31:H37"/>
  <sortState ref="F13:H18">
    <sortCondition ref="F14:F19"/>
  </sortState>
  <tableColumns count="3">
    <tableColumn id="1" name="Country" dataDxfId="408">
      <calculatedColumnFormula>'[13]Retail volumes - voice'!A18</calculatedColumnFormula>
    </tableColumn>
    <tableColumn id="2" name="Q4 2018" dataDxfId="407">
      <calculatedColumnFormula>'[13]Retail volumes - voice'!I18/([13]Subscribers!I8)/3</calculatedColumnFormula>
    </tableColumn>
    <tableColumn id="3" name="Q1 2019" dataDxfId="406">
      <calculatedColumnFormula>'[13]Retail volumes - voice'!M18/([13]Subscribers!M8)/3</calculatedColumnFormula>
    </tableColumn>
  </tableColumns>
  <tableStyleInfo name="TableStyleLight1" showFirstColumn="0" showLastColumn="0" showRowStripes="1" showColumnStripes="0"/>
</table>
</file>

<file path=xl/tables/table244.xml><?xml version="1.0" encoding="utf-8"?>
<table xmlns="http://schemas.openxmlformats.org/spreadsheetml/2006/main" id="109" name="Tabelle25" displayName="Tabelle25" ref="J31:L37" totalsRowShown="0" headerRowDxfId="405" dataDxfId="404" tableBorderDxfId="403">
  <autoFilter ref="J31:L37"/>
  <sortState ref="J13:L18">
    <sortCondition ref="J14:J19"/>
  </sortState>
  <tableColumns count="3">
    <tableColumn id="1" name="Country" dataDxfId="402">
      <calculatedColumnFormula>'[13]Retail volumes - SMS'!A8</calculatedColumnFormula>
    </tableColumn>
    <tableColumn id="2" name="Q4 2018" dataDxfId="401">
      <calculatedColumnFormula>'[13]Retail volumes - SMS'!I8/[13]Subscribers!I8/3</calculatedColumnFormula>
    </tableColumn>
    <tableColumn id="3" name="Q1 2019" dataDxfId="400">
      <calculatedColumnFormula>'[13]Retail volumes - SMS'!M8/([13]Subscribers!M8)/3</calculatedColumnFormula>
    </tableColumn>
  </tableColumns>
  <tableStyleInfo name="TableStyleLight1" showFirstColumn="0" showLastColumn="0" showRowStripes="1" showColumnStripes="0"/>
</table>
</file>

<file path=xl/tables/table245.xml><?xml version="1.0" encoding="utf-8"?>
<table xmlns="http://schemas.openxmlformats.org/spreadsheetml/2006/main" id="110" name="Tabelle26" displayName="Tabelle26" ref="N31:P37" totalsRowShown="0" headerRowDxfId="399" dataDxfId="398" tableBorderDxfId="397">
  <autoFilter ref="N31:P37"/>
  <sortState ref="N13:P18">
    <sortCondition ref="N14:N19"/>
  </sortState>
  <tableColumns count="3">
    <tableColumn id="1" name="Country" dataDxfId="396">
      <calculatedColumnFormula>'[13]Retail volumes - data'!A8</calculatedColumnFormula>
    </tableColumn>
    <tableColumn id="2" name="Q4 2018" dataDxfId="395">
      <calculatedColumnFormula>'[13]Retail volumes - data'!I8/([13]Subscribers!I8)/3</calculatedColumnFormula>
    </tableColumn>
    <tableColumn id="3" name="Q1 2019" dataDxfId="394">
      <calculatedColumnFormula>'[13]Retail volumes - data'!M8/([13]Subscribers!M8)/3</calculatedColumnFormula>
    </tableColumn>
  </tableColumns>
  <tableStyleInfo name="TableStyleLight1" showFirstColumn="0" showLastColumn="0" showRowStripes="1" showColumnStripes="0"/>
</table>
</file>

<file path=xl/tables/table246.xml><?xml version="1.0" encoding="utf-8"?>
<table xmlns="http://schemas.openxmlformats.org/spreadsheetml/2006/main" id="111" name="Tabelle27" displayName="Tabelle27" ref="B50:E56" totalsRowShown="0" headerRowDxfId="393" dataDxfId="392" tableBorderDxfId="391">
  <autoFilter ref="B50:E56"/>
  <sortState ref="B31:E36">
    <sortCondition ref="B61:B67"/>
  </sortState>
  <tableColumns count="4">
    <tableColumn id="1" name="Country" dataDxfId="390">
      <calculatedColumnFormula>'[13]Wholesale voice'!G8</calculatedColumnFormula>
    </tableColumn>
    <tableColumn id="2" name="WB (group and non-group)" dataDxfId="389">
      <calculatedColumnFormula>('[13]Wholesale voice'!H18+'[13]Wholesale voice'!H38)/('[13]Wholesale voice'!H8+'[13]Wholesale voice'!H28)</calculatedColumnFormula>
    </tableColumn>
    <tableColumn id="3" name="EEA (group and non-group)" dataDxfId="388">
      <calculatedColumnFormula>('[13]Wholesale voice'!I18+'[13]Wholesale voice'!I38)/('[13]Wholesale voice'!I8+'[13]Wholesale voice'!I28)</calculatedColumnFormula>
    </tableColumn>
    <tableColumn id="4" name="ROW (group and non-group)" dataDxfId="387">
      <calculatedColumnFormula>('[13]Wholesale voice'!J18+'[13]Wholesale voice'!J38)/('[13]Wholesale voice'!J8+'[13]Wholesale voice'!J28)</calculatedColumnFormula>
    </tableColumn>
  </tableColumns>
  <tableStyleInfo name="TableStyleLight1" showFirstColumn="0" showLastColumn="0" showRowStripes="1" showColumnStripes="0"/>
</table>
</file>

<file path=xl/tables/table247.xml><?xml version="1.0" encoding="utf-8"?>
<table xmlns="http://schemas.openxmlformats.org/spreadsheetml/2006/main" id="112" name="Tabelle28" displayName="Tabelle28" ref="F50:I56" totalsRowShown="0" headerRowDxfId="386" dataDxfId="385" tableBorderDxfId="384">
  <autoFilter ref="F50:I56"/>
  <tableColumns count="4">
    <tableColumn id="4" name="Country" dataDxfId="383">
      <calculatedColumnFormula>'[13]Wholesale voice'!G18</calculatedColumnFormula>
    </tableColumn>
    <tableColumn id="1" name="WB (group and non-group)" dataDxfId="382">
      <calculatedColumnFormula>('[13]Wholesale voice'!K18+'[13]Wholesale voice'!K38)/('[13]Wholesale voice'!K8+'[13]Wholesale voice'!K28)</calculatedColumnFormula>
    </tableColumn>
    <tableColumn id="2" name="EEA (group and non-group)" dataDxfId="381">
      <calculatedColumnFormula>('[13]Wholesale voice'!L18+'[13]Wholesale voice'!L38)/('[13]Wholesale voice'!L8+'[13]Wholesale voice'!L28)</calculatedColumnFormula>
    </tableColumn>
    <tableColumn id="3" name="ROW (group and non-group)" dataDxfId="380">
      <calculatedColumnFormula>('[13]Wholesale voice'!M18+'[13]Wholesale voice'!M38)/('[13]Wholesale voice'!M8+'[13]Wholesale voice'!M28)</calculatedColumnFormula>
    </tableColumn>
  </tableColumns>
  <tableStyleInfo name="TableStyleLight6" showFirstColumn="0" showLastColumn="0" showRowStripes="1" showColumnStripes="0"/>
</table>
</file>

<file path=xl/tables/table248.xml><?xml version="1.0" encoding="utf-8"?>
<table xmlns="http://schemas.openxmlformats.org/spreadsheetml/2006/main" id="113" name="Tabelle29" displayName="Tabelle29" ref="K50:N56" totalsRowShown="0" headerRowDxfId="379" dataDxfId="378">
  <autoFilter ref="K50:N56"/>
  <sortState ref="K31:N36">
    <sortCondition ref="K62:K67"/>
  </sortState>
  <tableColumns count="4">
    <tableColumn id="1" name="Country" dataDxfId="377">
      <calculatedColumnFormula>'[13]Wholesale SMS'!G8</calculatedColumnFormula>
    </tableColumn>
    <tableColumn id="2" name="WB (group and non-group)" dataDxfId="376">
      <calculatedColumnFormula>('[13]Wholesale SMS'!H18+'[13]Wholesale SMS'!H38)/('[13]Wholesale SMS'!H8+'[13]Wholesale SMS'!H28)</calculatedColumnFormula>
    </tableColumn>
    <tableColumn id="3" name="EEA (group and non-group)" dataDxfId="375">
      <calculatedColumnFormula>('[13]Wholesale SMS'!I18+'[13]Wholesale SMS'!I38)/('[13]Wholesale SMS'!I8+'[13]Wholesale SMS'!I28)</calculatedColumnFormula>
    </tableColumn>
    <tableColumn id="4" name="ROW (group and non-group)" dataDxfId="374">
      <calculatedColumnFormula>('[13]Wholesale SMS'!J18+'[13]Wholesale SMS'!J38)/('[13]Wholesale SMS'!J8+'[13]Wholesale SMS'!J28)</calculatedColumnFormula>
    </tableColumn>
  </tableColumns>
  <tableStyleInfo name="TableStyleLight1" showFirstColumn="0" showLastColumn="0" showRowStripes="1" showColumnStripes="0"/>
</table>
</file>

<file path=xl/tables/table249.xml><?xml version="1.0" encoding="utf-8"?>
<table xmlns="http://schemas.openxmlformats.org/spreadsheetml/2006/main" id="114" name="Tabelle30" displayName="Tabelle30" ref="O50:R56" totalsRowShown="0" headerRowDxfId="373" dataDxfId="372">
  <autoFilter ref="O50:R56"/>
  <sortState ref="O31:R36">
    <sortCondition ref="O61:O67"/>
  </sortState>
  <tableColumns count="4">
    <tableColumn id="4" name="Country" dataDxfId="371">
      <calculatedColumnFormula>'[13]Wholesale SMS'!G18</calculatedColumnFormula>
    </tableColumn>
    <tableColumn id="1" name="WB (group and non-group)" dataDxfId="370">
      <calculatedColumnFormula>('[13]Wholesale SMS'!K18+'[13]Wholesale SMS'!K38)/('[13]Wholesale SMS'!K8+'[13]Wholesale SMS'!K28)</calculatedColumnFormula>
    </tableColumn>
    <tableColumn id="2" name="EEA (group and non-group)" dataDxfId="369">
      <calculatedColumnFormula>('[13]Wholesale SMS'!L18+'[13]Wholesale SMS'!L38)/('[13]Wholesale SMS'!L8+'[13]Wholesale SMS'!L28)</calculatedColumnFormula>
    </tableColumn>
    <tableColumn id="3" name="ROW (group and non-group)" dataDxfId="368">
      <calculatedColumnFormula>('[13]Wholesale SMS'!M18+'[13]Wholesale SMS'!M38)/('[13]Wholesale SMS'!M8+'[13]Wholesale SMS'!M28)</calculatedColumnFormula>
    </tableColumn>
  </tableColumns>
  <tableStyleInfo name="TableStyleLight6" showFirstColumn="0" showLastColumn="0" showRowStripes="1" showColumnStripes="0"/>
</table>
</file>

<file path=xl/tables/table25.xml><?xml version="1.0" encoding="utf-8"?>
<table xmlns="http://schemas.openxmlformats.org/spreadsheetml/2006/main" id="229" name="Tabelle2457230" displayName="Tabelle2457230" ref="F52:H58" totalsRowShown="0" headerRowDxfId="1865" dataDxfId="1864" tableBorderDxfId="1863">
  <autoFilter ref="F52:H58">
    <filterColumn colId="0" hiddenButton="1"/>
    <filterColumn colId="1" hiddenButton="1"/>
    <filterColumn colId="2" hiddenButton="1"/>
  </autoFilter>
  <sortState ref="F53:H58">
    <sortCondition ref="F53"/>
  </sortState>
  <tableColumns count="3">
    <tableColumn id="1" name="Country" dataDxfId="1862">
      <calculatedColumnFormula>'[3]Retail volumes - voice'!B56</calculatedColumnFormula>
    </tableColumn>
    <tableColumn id="2" name="Q2 2022" dataDxfId="1861">
      <calculatedColumnFormula>'[3]Retail volumes - voice'!L18/([3]Subscribers!L8)/3</calculatedColumnFormula>
    </tableColumn>
    <tableColumn id="3" name="Q3 2022" dataDxfId="1860">
      <calculatedColumnFormula>'[3]Retail volumes - voice'!R18/([3]Subscribers!R8)/3</calculatedColumnFormula>
    </tableColumn>
  </tableColumns>
  <tableStyleInfo name="TableStyleLight1" showFirstColumn="0" showLastColumn="0" showRowStripes="1" showColumnStripes="0"/>
</table>
</file>

<file path=xl/tables/table250.xml><?xml version="1.0" encoding="utf-8"?>
<table xmlns="http://schemas.openxmlformats.org/spreadsheetml/2006/main" id="115" name="Tabelle31" displayName="Tabelle31" ref="T50:W56" totalsRowShown="0" headerRowDxfId="367" dataDxfId="366">
  <autoFilter ref="T50:W56"/>
  <sortState ref="T31:W36">
    <sortCondition ref="T62:T67"/>
  </sortState>
  <tableColumns count="4">
    <tableColumn id="1" name="Country" dataDxfId="365">
      <calculatedColumnFormula>'[13]Wholesale data'!G8</calculatedColumnFormula>
    </tableColumn>
    <tableColumn id="2" name="WB (group and non-group)" dataDxfId="364">
      <calculatedColumnFormula>('[13]Wholesale data'!H18+'[13]Wholesale data'!H38)/('[13]Wholesale data'!H8+'[13]Wholesale data'!H28)</calculatedColumnFormula>
    </tableColumn>
    <tableColumn id="3" name="EEA (group and non-group)" dataDxfId="363">
      <calculatedColumnFormula>('[13]Wholesale data'!I18+'[13]Wholesale data'!I38)/('[13]Wholesale data'!I8+'[13]Wholesale data'!I28)</calculatedColumnFormula>
    </tableColumn>
    <tableColumn id="4" name="ROW (group and non-group)" dataDxfId="362">
      <calculatedColumnFormula>('[13]Wholesale data'!J18+'[13]Wholesale data'!J38)/('[13]Wholesale data'!J8+'[13]Wholesale data'!J28)</calculatedColumnFormula>
    </tableColumn>
  </tableColumns>
  <tableStyleInfo name="TableStyleLight1" showFirstColumn="0" showLastColumn="0" showRowStripes="1" showColumnStripes="0"/>
</table>
</file>

<file path=xl/tables/table251.xml><?xml version="1.0" encoding="utf-8"?>
<table xmlns="http://schemas.openxmlformats.org/spreadsheetml/2006/main" id="116" name="Tabelle32" displayName="Tabelle32" ref="X50:AA56" totalsRowShown="0" headerRowDxfId="361" dataDxfId="360">
  <autoFilter ref="X50:AA56"/>
  <sortState ref="X31:AA36">
    <sortCondition ref="X61:X67"/>
  </sortState>
  <tableColumns count="4">
    <tableColumn id="4" name="Country" dataDxfId="359">
      <calculatedColumnFormula>'[13]Wholesale data'!G18</calculatedColumnFormula>
    </tableColumn>
    <tableColumn id="1" name="WB (group and non-group)" dataDxfId="358">
      <calculatedColumnFormula>('[13]Wholesale data'!K18+'[13]Wholesale data'!K38)/('[13]Wholesale data'!K8+'[13]Wholesale data'!K28)</calculatedColumnFormula>
    </tableColumn>
    <tableColumn id="2" name="EEA (group and non-group)" dataDxfId="357">
      <calculatedColumnFormula>('[13]Wholesale data'!L18+'[13]Wholesale data'!L38)/('[13]Wholesale data'!L8+'[13]Wholesale data'!L28)</calculatedColumnFormula>
    </tableColumn>
    <tableColumn id="3" name="ROW (group and non-group)" dataDxfId="356">
      <calculatedColumnFormula>('[13]Wholesale data'!M18+'[13]Wholesale data'!M38)/('[13]Wholesale data'!M8+'[13]Wholesale data'!M28)</calculatedColumnFormula>
    </tableColumn>
  </tableColumns>
  <tableStyleInfo name="TableStyleLight6" showFirstColumn="0" showLastColumn="0" showRowStripes="1" showColumnStripes="0"/>
</table>
</file>

<file path=xl/tables/table252.xml><?xml version="1.0" encoding="utf-8"?>
<table xmlns="http://schemas.openxmlformats.org/spreadsheetml/2006/main" id="117" name="Tabelle2344" displayName="Tabelle2344" ref="B22:D28" totalsRowShown="0" headerRowDxfId="355" dataDxfId="354" tableBorderDxfId="353">
  <autoFilter ref="B22:D28"/>
  <sortState ref="B4:D9">
    <sortCondition ref="B4:B10"/>
  </sortState>
  <tableColumns count="3">
    <tableColumn id="1" name="Country" dataDxfId="352">
      <calculatedColumnFormula>'[13]List of NRAs'!A3</calculatedColumnFormula>
    </tableColumn>
    <tableColumn id="2" name="Q4 2018" dataDxfId="351">
      <calculatedColumnFormula>('[13]Retail volumes - voice'!B8/([13]Subscribers!G8))/3</calculatedColumnFormula>
    </tableColumn>
    <tableColumn id="3" name="Q1 2019" dataDxfId="350">
      <calculatedColumnFormula>('[13]Retail volumes - voice'!C8/([13]Subscribers!K8))/3</calculatedColumnFormula>
    </tableColumn>
  </tableColumns>
  <tableStyleInfo name="TableStyleLight1" showFirstColumn="0" showLastColumn="0" showRowStripes="1" showColumnStripes="0"/>
</table>
</file>

<file path=xl/tables/table253.xml><?xml version="1.0" encoding="utf-8"?>
<table xmlns="http://schemas.openxmlformats.org/spreadsheetml/2006/main" id="118" name="Tabelle2546" displayName="Tabelle2546" ref="F22:H28" totalsRowShown="0" headerRowDxfId="349" dataDxfId="348" tableBorderDxfId="347">
  <autoFilter ref="F22:H28"/>
  <sortState ref="F4:H9">
    <sortCondition ref="F4:F10"/>
  </sortState>
  <tableColumns count="3">
    <tableColumn id="1" name="Country" dataDxfId="346">
      <calculatedColumnFormula>'[13]Retail volumes - SMS'!A8</calculatedColumnFormula>
    </tableColumn>
    <tableColumn id="2" name="Q4 2018" dataDxfId="345">
      <calculatedColumnFormula>'[13]Retail volumes - SMS'!B8/[13]Subscribers!G8/3</calculatedColumnFormula>
    </tableColumn>
    <tableColumn id="3" name="Q1 2019" dataDxfId="344">
      <calculatedColumnFormula>'[13]Retail volumes - SMS'!C8/[13]Subscribers!K8/3</calculatedColumnFormula>
    </tableColumn>
  </tableColumns>
  <tableStyleInfo name="TableStyleLight1" showFirstColumn="0" showLastColumn="0" showRowStripes="1" showColumnStripes="0"/>
</table>
</file>

<file path=xl/tables/table254.xml><?xml version="1.0" encoding="utf-8"?>
<table xmlns="http://schemas.openxmlformats.org/spreadsheetml/2006/main" id="119" name="Tabelle2647" displayName="Tabelle2647" ref="J22:L28" totalsRowShown="0" headerRowDxfId="343" dataDxfId="342" tableBorderDxfId="341">
  <autoFilter ref="J22:L28"/>
  <tableColumns count="3">
    <tableColumn id="1" name="Country" dataDxfId="340">
      <calculatedColumnFormula>'[13]Retail volumes - data'!A8</calculatedColumnFormula>
    </tableColumn>
    <tableColumn id="2" name="Q4 2018" dataDxfId="339">
      <calculatedColumnFormula>'[13]Retail volumes - data'!B8/([13]Subscribers!G8)/3</calculatedColumnFormula>
    </tableColumn>
    <tableColumn id="3" name="Q1 2019" dataDxfId="338">
      <calculatedColumnFormula>'[13]Retail volumes - data'!B8/([13]Subscribers!K8)/3</calculatedColumnFormula>
    </tableColumn>
  </tableColumns>
  <tableStyleInfo name="TableStyleLight1" showFirstColumn="0" showLastColumn="0" showRowStripes="1" showColumnStripes="0"/>
</table>
</file>

<file path=xl/tables/table255.xml><?xml version="1.0" encoding="utf-8"?>
<table xmlns="http://schemas.openxmlformats.org/spreadsheetml/2006/main" id="120" name="Tabelle2348" displayName="Tabelle2348" ref="B40:D46" totalsRowShown="0" headerRowDxfId="337" dataDxfId="336" tableBorderDxfId="335">
  <autoFilter ref="B40:D46"/>
  <sortState ref="B22:D27">
    <sortCondition ref="B22:B28"/>
  </sortState>
  <tableColumns count="3">
    <tableColumn id="1" name="Country" dataDxfId="334">
      <calculatedColumnFormula>'[13]Retail volumes - voice'!A8</calculatedColumnFormula>
    </tableColumn>
    <tableColumn id="2" name="Q4 2018" dataDxfId="333">
      <calculatedColumnFormula>('[13]Retail volumes - voice'!J8/([13]Subscribers!J8))/3</calculatedColumnFormula>
    </tableColumn>
    <tableColumn id="3" name="Q1 2019" dataDxfId="332">
      <calculatedColumnFormula>('[13]Retail volumes - voice'!N8/([13]Subscribers!N8))/3</calculatedColumnFormula>
    </tableColumn>
  </tableColumns>
  <tableStyleInfo name="TableStyleLight1" showFirstColumn="0" showLastColumn="0" showRowStripes="1" showColumnStripes="0"/>
</table>
</file>

<file path=xl/tables/table256.xml><?xml version="1.0" encoding="utf-8"?>
<table xmlns="http://schemas.openxmlformats.org/spreadsheetml/2006/main" id="121" name="Tabelle2449" displayName="Tabelle2449" ref="F40:H46" totalsRowShown="0" headerRowDxfId="331" dataDxfId="330" tableBorderDxfId="329">
  <autoFilter ref="F40:H46"/>
  <sortState ref="F22:H27">
    <sortCondition ref="F22:F28"/>
  </sortState>
  <tableColumns count="3">
    <tableColumn id="1" name="Country" dataDxfId="328">
      <calculatedColumnFormula>'[13]Retail volumes - voice'!A18</calculatedColumnFormula>
    </tableColumn>
    <tableColumn id="2" name="Q4 2018" dataDxfId="327">
      <calculatedColumnFormula>('[13]Retail volumes - voice'!J18/([13]Subscribers!J8))/3</calculatedColumnFormula>
    </tableColumn>
    <tableColumn id="3" name="Q1 2019" dataDxfId="326">
      <calculatedColumnFormula>('[13]Retail volumes - voice'!N18/([13]Subscribers!N8))/3</calculatedColumnFormula>
    </tableColumn>
  </tableColumns>
  <tableStyleInfo name="TableStyleLight1" showFirstColumn="0" showLastColumn="0" showRowStripes="1" showColumnStripes="0"/>
</table>
</file>

<file path=xl/tables/table257.xml><?xml version="1.0" encoding="utf-8"?>
<table xmlns="http://schemas.openxmlformats.org/spreadsheetml/2006/main" id="122" name="Tabelle2550" displayName="Tabelle2550" ref="J40:L46" totalsRowShown="0" headerRowDxfId="325" dataDxfId="324" tableBorderDxfId="323">
  <autoFilter ref="J40:L46"/>
  <sortState ref="J22:L27">
    <sortCondition ref="J22:J28"/>
  </sortState>
  <tableColumns count="3">
    <tableColumn id="1" name="Country" dataDxfId="322">
      <calculatedColumnFormula>'[13]Retail volumes - SMS'!A8</calculatedColumnFormula>
    </tableColumn>
    <tableColumn id="2" name="Q4 2018" dataDxfId="321">
      <calculatedColumnFormula>'[13]Retail volumes - SMS'!J8/[13]Subscribers!J8/3</calculatedColumnFormula>
    </tableColumn>
    <tableColumn id="3" name="Q1 2019" dataDxfId="320">
      <calculatedColumnFormula>'[13]Retail volumes - SMS'!N8/[13]Subscribers!N8/3</calculatedColumnFormula>
    </tableColumn>
  </tableColumns>
  <tableStyleInfo name="TableStyleLight1" showFirstColumn="0" showLastColumn="0" showRowStripes="1" showColumnStripes="0"/>
</table>
</file>

<file path=xl/tables/table258.xml><?xml version="1.0" encoding="utf-8"?>
<table xmlns="http://schemas.openxmlformats.org/spreadsheetml/2006/main" id="123" name="Tabelle2651" displayName="Tabelle2651" ref="N40:P46" totalsRowShown="0" headerRowDxfId="319" dataDxfId="318" tableBorderDxfId="317">
  <autoFilter ref="N40:P46"/>
  <sortState ref="N22:P27">
    <sortCondition ref="N22:N28"/>
  </sortState>
  <tableColumns count="3">
    <tableColumn id="1" name="Country" dataDxfId="316">
      <calculatedColumnFormula>'[13]Retail volumes - data'!A8</calculatedColumnFormula>
    </tableColumn>
    <tableColumn id="2" name="Q4 2018" dataDxfId="315">
      <calculatedColumnFormula>'[13]Retail volumes - data'!J8/([13]Subscribers!J8)/3</calculatedColumnFormula>
    </tableColumn>
    <tableColumn id="3" name="Q1 2019" dataDxfId="314">
      <calculatedColumnFormula>'[13]Retail volumes - data'!N8/([13]Subscribers!N8)/3</calculatedColumnFormula>
    </tableColumn>
  </tableColumns>
  <tableStyleInfo name="TableStyleLight1" showFirstColumn="0" showLastColumn="0" showRowStripes="1" showColumnStripes="0"/>
</table>
</file>

<file path=xl/tables/table259.xml><?xml version="1.0" encoding="utf-8"?>
<table xmlns="http://schemas.openxmlformats.org/spreadsheetml/2006/main" id="124" name="Tabelle272" displayName="Tabelle272" ref="B60:E66" totalsRowShown="0" headerRowDxfId="313" dataDxfId="312" tableBorderDxfId="311">
  <autoFilter ref="B60:E66"/>
  <sortState ref="B41:E46">
    <sortCondition ref="B41:B47"/>
  </sortState>
  <tableColumns count="4">
    <tableColumn id="1" name="Country" dataDxfId="310">
      <calculatedColumnFormula>'[13]Retail revenues - voice'!G8</calculatedColumnFormula>
    </tableColumn>
    <tableColumn id="2" name="WB " dataDxfId="309">
      <calculatedColumnFormula>'[13]Retail revenues - voice'!I8/'[13]Retail volumes - voice'!I8</calculatedColumnFormula>
    </tableColumn>
    <tableColumn id="3" name="EEA " dataDxfId="308">
      <calculatedColumnFormula>'[13]Retail revenues - voice'!J8/'[13]Retail volumes - voice'!J8</calculatedColumnFormula>
    </tableColumn>
    <tableColumn id="4" name="ROW " dataDxfId="307">
      <calculatedColumnFormula>'[13]Retail revenues - voice'!K8/'[13]Retail volumes - voice'!K8</calculatedColumnFormula>
    </tableColumn>
  </tableColumns>
  <tableStyleInfo name="TableStyleLight1" showFirstColumn="0" showLastColumn="0" showRowStripes="1" showColumnStripes="0"/>
</table>
</file>

<file path=xl/tables/table26.xml><?xml version="1.0" encoding="utf-8"?>
<table xmlns="http://schemas.openxmlformats.org/spreadsheetml/2006/main" id="230" name="Tabelle2558231" displayName="Tabelle2558231" ref="J52:L58" totalsRowShown="0" headerRowDxfId="1859" dataDxfId="1858" tableBorderDxfId="1857">
  <autoFilter ref="J52:L58">
    <filterColumn colId="0" hiddenButton="1"/>
    <filterColumn colId="1" hiddenButton="1"/>
    <filterColumn colId="2" hiddenButton="1"/>
  </autoFilter>
  <sortState ref="J53:L58">
    <sortCondition ref="J53"/>
  </sortState>
  <tableColumns count="3">
    <tableColumn id="1" name="Country" dataDxfId="1856">
      <calculatedColumnFormula>'[3]Retail volumes - SMS'!B8</calculatedColumnFormula>
    </tableColumn>
    <tableColumn id="2" name="Q2 2022" dataDxfId="1855">
      <calculatedColumnFormula>'[3]Retail volumes - SMS'!L8/[3]Subscribers!L8/3</calculatedColumnFormula>
    </tableColumn>
    <tableColumn id="3" name="Q3 2022" dataDxfId="1854">
      <calculatedColumnFormula>'[3]Retail volumes - SMS'!R8/([3]Subscribers!R8)/3</calculatedColumnFormula>
    </tableColumn>
  </tableColumns>
  <tableStyleInfo name="TableStyleLight1" showFirstColumn="0" showLastColumn="0" showRowStripes="1" showColumnStripes="0"/>
</table>
</file>

<file path=xl/tables/table260.xml><?xml version="1.0" encoding="utf-8"?>
<table xmlns="http://schemas.openxmlformats.org/spreadsheetml/2006/main" id="125" name="Tabelle283" displayName="Tabelle283" ref="F60:I66" totalsRowShown="0" headerRowDxfId="306" dataDxfId="305" tableBorderDxfId="304">
  <autoFilter ref="F60:I66"/>
  <sortState ref="F41:I46">
    <sortCondition ref="F41:F47"/>
  </sortState>
  <tableColumns count="4">
    <tableColumn id="4" name="Country" dataDxfId="303">
      <calculatedColumnFormula>'[13]Retail revenues - voice'!G8</calculatedColumnFormula>
    </tableColumn>
    <tableColumn id="1" name="WB  " dataDxfId="302">
      <calculatedColumnFormula>'[13]Retail revenues - voice'!M8/'[13]Retail volumes - voice'!M8</calculatedColumnFormula>
    </tableColumn>
    <tableColumn id="2" name="EEA  " dataDxfId="301">
      <calculatedColumnFormula>'[13]Retail revenues - voice'!N8/'[13]Retail volumes - voice'!N8</calculatedColumnFormula>
    </tableColumn>
    <tableColumn id="3" name="ROW  " dataDxfId="300">
      <calculatedColumnFormula>'[13]Retail revenues - voice'!O8/'[13]Retail volumes - voice'!O8</calculatedColumnFormula>
    </tableColumn>
  </tableColumns>
  <tableStyleInfo name="TableStyleLight6" showFirstColumn="0" showLastColumn="0" showRowStripes="1" showColumnStripes="0"/>
</table>
</file>

<file path=xl/tables/table261.xml><?xml version="1.0" encoding="utf-8"?>
<table xmlns="http://schemas.openxmlformats.org/spreadsheetml/2006/main" id="126" name="Tabelle2952" displayName="Tabelle2952" ref="T60:W66" totalsRowShown="0" headerRowDxfId="299" dataDxfId="298">
  <autoFilter ref="T60:W66"/>
  <sortState ref="T41:W46">
    <sortCondition ref="T41:T47"/>
  </sortState>
  <tableColumns count="4">
    <tableColumn id="1" name="Country" dataDxfId="297">
      <calculatedColumnFormula>'[13]Retail revenues - SMS'!G8</calculatedColumnFormula>
    </tableColumn>
    <tableColumn id="2" name="WB  " dataDxfId="296">
      <calculatedColumnFormula>'[13]Retail revenues - SMS'!I8/'[13]Retail volumes - SMS'!I8</calculatedColumnFormula>
    </tableColumn>
    <tableColumn id="3" name="EEA  " dataDxfId="295">
      <calculatedColumnFormula>'[13]Retail revenues - SMS'!J8/'[13]Retail volumes - SMS'!J8</calculatedColumnFormula>
    </tableColumn>
    <tableColumn id="4" name="ROW  " dataDxfId="294">
      <calculatedColumnFormula>'[13]Retail revenues - SMS'!K8/'[13]Retail volumes - SMS'!K8</calculatedColumnFormula>
    </tableColumn>
  </tableColumns>
  <tableStyleInfo name="TableStyleLight1" showFirstColumn="0" showLastColumn="0" showRowStripes="1" showColumnStripes="0"/>
</table>
</file>

<file path=xl/tables/table262.xml><?xml version="1.0" encoding="utf-8"?>
<table xmlns="http://schemas.openxmlformats.org/spreadsheetml/2006/main" id="127" name="Tabelle3053" displayName="Tabelle3053" ref="X60:AA66" totalsRowShown="0" headerRowDxfId="293" dataDxfId="292">
  <autoFilter ref="X60:AA66"/>
  <sortState ref="X41:AA46">
    <sortCondition ref="X41:X47"/>
  </sortState>
  <tableColumns count="4">
    <tableColumn id="4" name="Country" dataDxfId="291">
      <calculatedColumnFormula>'[13]Retail revenues - SMS'!G8</calculatedColumnFormula>
    </tableColumn>
    <tableColumn id="1" name="WB  " dataDxfId="290">
      <calculatedColumnFormula>'[13]Retail revenues - SMS'!M8/'[13]Retail volumes - SMS'!M8</calculatedColumnFormula>
    </tableColumn>
    <tableColumn id="2" name="EEA  " dataDxfId="289">
      <calculatedColumnFormula>'[13]Retail revenues - SMS'!N8/'[13]Retail volumes - SMS'!N8</calculatedColumnFormula>
    </tableColumn>
    <tableColumn id="3" name="ROW  " dataDxfId="288">
      <calculatedColumnFormula>'[13]Retail revenues - SMS'!O8/'[13]Retail volumes - SMS'!O8</calculatedColumnFormula>
    </tableColumn>
  </tableColumns>
  <tableStyleInfo name="TableStyleLight6" showFirstColumn="0" showLastColumn="0" showRowStripes="1" showColumnStripes="0"/>
</table>
</file>

<file path=xl/tables/table263.xml><?xml version="1.0" encoding="utf-8"?>
<table xmlns="http://schemas.openxmlformats.org/spreadsheetml/2006/main" id="128" name="Tabelle3154" displayName="Tabelle3154" ref="AC60:AF66" totalsRowShown="0" headerRowDxfId="287" dataDxfId="286">
  <autoFilter ref="AC60:AF66"/>
  <sortState ref="AC41:AF46">
    <sortCondition ref="AC41:AC47"/>
  </sortState>
  <tableColumns count="4">
    <tableColumn id="1" name="Country" dataDxfId="285">
      <calculatedColumnFormula>'[13]Retail revenues - data'!G8</calculatedColumnFormula>
    </tableColumn>
    <tableColumn id="2" name="WB  " dataDxfId="284">
      <calculatedColumnFormula>'[13]Retail revenues - data'!I8/'[13]Retail volumes - data'!I8</calculatedColumnFormula>
    </tableColumn>
    <tableColumn id="3" name="EEA  " dataDxfId="283">
      <calculatedColumnFormula>'[13]Retail revenues - data'!J8/'[13]Retail volumes - data'!J8</calculatedColumnFormula>
    </tableColumn>
    <tableColumn id="4" name="ROW  " dataDxfId="282">
      <calculatedColumnFormula>'[13]Retail revenues - data'!K8/'[13]Retail volumes - data'!K8</calculatedColumnFormula>
    </tableColumn>
  </tableColumns>
  <tableStyleInfo name="TableStyleLight1" showFirstColumn="0" showLastColumn="0" showRowStripes="1" showColumnStripes="0"/>
</table>
</file>

<file path=xl/tables/table264.xml><?xml version="1.0" encoding="utf-8"?>
<table xmlns="http://schemas.openxmlformats.org/spreadsheetml/2006/main" id="129" name="Tabelle3255" displayName="Tabelle3255" ref="AG60:AJ66" totalsRowShown="0" headerRowDxfId="281" dataDxfId="280">
  <autoFilter ref="AG60:AJ66"/>
  <sortState ref="AG41:AJ46">
    <sortCondition ref="AG41:AG47"/>
  </sortState>
  <tableColumns count="4">
    <tableColumn id="4" name="Country" dataDxfId="279">
      <calculatedColumnFormula>'[13]Retail revenues - data'!G8</calculatedColumnFormula>
    </tableColumn>
    <tableColumn id="1" name="WB  " dataDxfId="278">
      <calculatedColumnFormula>'[13]Retail revenues - data'!M8/'[13]Retail volumes - data'!M8</calculatedColumnFormula>
    </tableColumn>
    <tableColumn id="2" name="EEA  " dataDxfId="277">
      <calculatedColumnFormula>'[13]Retail revenues - data'!N8/'[13]Retail volumes - data'!N8</calculatedColumnFormula>
    </tableColumn>
    <tableColumn id="3" name="ROW  " dataDxfId="276">
      <calculatedColumnFormula>'[13]Retail revenues - data'!O8/'[13]Retail volumes - data'!O8</calculatedColumnFormula>
    </tableColumn>
  </tableColumns>
  <tableStyleInfo name="TableStyleLight6" showFirstColumn="0" showLastColumn="0" showRowStripes="1" showColumnStripes="0"/>
</table>
</file>

<file path=xl/tables/table265.xml><?xml version="1.0" encoding="utf-8"?>
<table xmlns="http://schemas.openxmlformats.org/spreadsheetml/2006/main" id="130" name="Tabelle27256" displayName="Tabelle27256" ref="B4:E10" totalsRowShown="0" headerRowDxfId="275" dataDxfId="274" tableBorderDxfId="273">
  <autoFilter ref="B4:E10"/>
  <tableColumns count="4">
    <tableColumn id="1" name="Country" dataDxfId="272">
      <calculatedColumnFormula>'[13]List of NRAs'!A3</calculatedColumnFormula>
    </tableColumn>
    <tableColumn id="3" name="Voice domestic revenue" dataDxfId="271">
      <calculatedColumnFormula>'[13]Retail revenues - voice'!B8/[13]Subscribers!G8/3</calculatedColumnFormula>
    </tableColumn>
    <tableColumn id="4" name="SMS domestic revenue" dataDxfId="270">
      <calculatedColumnFormula>'[13]Retail revenues - SMS'!B8/[13]Subscribers!G8/3</calculatedColumnFormula>
    </tableColumn>
    <tableColumn id="6" name="Data domestic revenue" dataDxfId="269">
      <calculatedColumnFormula>'[13]Retail revenues - data'!B8/[13]Subscribers!G8/3</calculatedColumnFormula>
    </tableColumn>
  </tableColumns>
  <tableStyleInfo name="TableStyleLight1" showFirstColumn="0" showLastColumn="0" showRowStripes="1" showColumnStripes="0"/>
</table>
</file>

<file path=xl/tables/table266.xml><?xml version="1.0" encoding="utf-8"?>
<table xmlns="http://schemas.openxmlformats.org/spreadsheetml/2006/main" id="131" name="Tabelle27262" displayName="Tabelle27262" ref="K60:N66" totalsRowShown="0" headerRowDxfId="268" dataDxfId="267" tableBorderDxfId="266">
  <autoFilter ref="K60:N66"/>
  <sortState ref="K41:N46">
    <sortCondition ref="K51:K57"/>
  </sortState>
  <tableColumns count="4">
    <tableColumn id="1" name="Country" dataDxfId="265">
      <calculatedColumnFormula>'[13]Retail revenues - voice'!G18</calculatedColumnFormula>
    </tableColumn>
    <tableColumn id="2" name="WB  " dataDxfId="264">
      <calculatedColumnFormula>'[13]Retail revenues - voice'!I18/'[13]Retail volumes - voice'!I18</calculatedColumnFormula>
    </tableColumn>
    <tableColumn id="3" name="EEA  " dataDxfId="263">
      <calculatedColumnFormula>'[13]Retail revenues - voice'!J18/'[13]Retail volumes - voice'!J18</calculatedColumnFormula>
    </tableColumn>
    <tableColumn id="4" name="ROW  " dataDxfId="262">
      <calculatedColumnFormula>'[13]Retail revenues - voice'!K18/'[13]Retail volumes - voice'!K18</calculatedColumnFormula>
    </tableColumn>
  </tableColumns>
  <tableStyleInfo name="TableStyleLight1" showFirstColumn="0" showLastColumn="0" showRowStripes="1" showColumnStripes="0"/>
</table>
</file>

<file path=xl/tables/table267.xml><?xml version="1.0" encoding="utf-8"?>
<table xmlns="http://schemas.openxmlformats.org/spreadsheetml/2006/main" id="132" name="Tabelle28363" displayName="Tabelle28363" ref="O60:R66" totalsRowShown="0" headerRowDxfId="261" dataDxfId="260" tableBorderDxfId="259">
  <autoFilter ref="O60:R66"/>
  <sortState ref="O41:R46">
    <sortCondition ref="O51:O57"/>
  </sortState>
  <tableColumns count="4">
    <tableColumn id="4" name="Country" dataDxfId="258">
      <calculatedColumnFormula>'[13]Retail revenues - voice'!G18</calculatedColumnFormula>
    </tableColumn>
    <tableColumn id="1" name="WB  " dataDxfId="257">
      <calculatedColumnFormula>'[13]Retail revenues - voice'!M18/'[13]Retail volumes - voice'!M18</calculatedColumnFormula>
    </tableColumn>
    <tableColumn id="2" name="EEA  " dataDxfId="256">
      <calculatedColumnFormula>'[13]Retail revenues - voice'!N18/'[13]Retail volumes - voice'!N18</calculatedColumnFormula>
    </tableColumn>
    <tableColumn id="3" name="ROW  " dataDxfId="255">
      <calculatedColumnFormula>'[13]Retail revenues - voice'!O18/'[13]Retail volumes - voice'!O18</calculatedColumnFormula>
    </tableColumn>
  </tableColumns>
  <tableStyleInfo name="TableStyleLight6" showFirstColumn="0" showLastColumn="0" showRowStripes="1" showColumnStripes="0"/>
</table>
</file>

<file path=xl/tables/table268.xml><?xml version="1.0" encoding="utf-8"?>
<table xmlns="http://schemas.openxmlformats.org/spreadsheetml/2006/main" id="133" name="Tabelle64" displayName="Tabelle64" ref="F4:I10" totalsRowShown="0" headerRowDxfId="254" dataDxfId="253">
  <autoFilter ref="F4:I10"/>
  <tableColumns count="4">
    <tableColumn id="4" name="Country" dataDxfId="252">
      <calculatedColumnFormula>'[13]Retail revenues - voice'!A8</calculatedColumnFormula>
    </tableColumn>
    <tableColumn id="1" name="Voice domestic revenue" dataDxfId="251">
      <calculatedColumnFormula>'[13]Retail revenues - voice'!C8/[13]Subscribers!K8/3</calculatedColumnFormula>
    </tableColumn>
    <tableColumn id="2" name="SMS domestic revenue" dataDxfId="250">
      <calculatedColumnFormula>'[13]Retail revenues - SMS'!C8/[13]Subscribers!K8/3</calculatedColumnFormula>
    </tableColumn>
    <tableColumn id="3" name="Data domestic revenue" dataDxfId="249">
      <calculatedColumnFormula>'[13]Retail revenues - data'!C8/[13]Subscribers!K8/3</calculatedColumnFormula>
    </tableColumn>
  </tableColumns>
  <tableStyleInfo name="TableStyleLight6" showFirstColumn="0" showLastColumn="0" showRowStripes="1" showColumnStripes="0"/>
</table>
</file>

<file path=xl/tables/table269.xml><?xml version="1.0" encoding="utf-8"?>
<table xmlns="http://schemas.openxmlformats.org/spreadsheetml/2006/main" id="134" name="Tabelle65" displayName="Tabelle65" ref="K4:M10" totalsRowShown="0" headerRowDxfId="248" dataDxfId="247">
  <autoFilter ref="K4:M10"/>
  <sortState ref="K5:M10">
    <sortCondition ref="K4:K10"/>
  </sortState>
  <tableColumns count="3">
    <tableColumn id="1" name="Country" dataDxfId="246">
      <calculatedColumnFormula>'[13]List of NRAs'!A3</calculatedColumnFormula>
    </tableColumn>
    <tableColumn id="2" name="Q4 2018" dataDxfId="245">
      <calculatedColumnFormula>Tabelle27256[[#This Row],[Voice domestic revenue]]+Tabelle27256[[#This Row],[SMS domestic revenue]]+Tabelle27256[[#This Row],[Data domestic revenue]]</calculatedColumnFormula>
    </tableColumn>
    <tableColumn id="3" name="Q1 2019" dataDxfId="244">
      <calculatedColumnFormula>Tabelle64[[#This Row],[Voice domestic revenue]]+Tabelle64[[#This Row],[SMS domestic revenue]]+Tabelle64[[#This Row],[Data domestic revenue]]</calculatedColumnFormula>
    </tableColumn>
  </tableColumns>
  <tableStyleInfo name="TableStyleLight1" showFirstColumn="0" showLastColumn="0" showRowStripes="1" showColumnStripes="0"/>
</table>
</file>

<file path=xl/tables/table27.xml><?xml version="1.0" encoding="utf-8"?>
<table xmlns="http://schemas.openxmlformats.org/spreadsheetml/2006/main" id="241" name="Tabelle2659242" displayName="Tabelle2659242" ref="N52:P58" totalsRowShown="0" headerRowDxfId="1853" dataDxfId="1852" tableBorderDxfId="1851">
  <autoFilter ref="N52:P58">
    <filterColumn colId="0" hiddenButton="1"/>
    <filterColumn colId="1" hiddenButton="1"/>
    <filterColumn colId="2" hiddenButton="1"/>
  </autoFilter>
  <sortState ref="N53:P58">
    <sortCondition ref="N53"/>
  </sortState>
  <tableColumns count="3">
    <tableColumn id="1" name="Country" dataDxfId="1850">
      <calculatedColumnFormula>'[3]Retail volumes - data'!B8</calculatedColumnFormula>
    </tableColumn>
    <tableColumn id="2" name="Q2 2022" dataDxfId="1849">
      <calculatedColumnFormula>'[3]Retail volumes - data'!L8/([3]Subscribers!L8)/3</calculatedColumnFormula>
    </tableColumn>
    <tableColumn id="3" name="Q3 2022" dataDxfId="1848">
      <calculatedColumnFormula>'[3]Retail volumes - data'!R8/([3]Subscribers!R8)/3</calculatedColumnFormula>
    </tableColumn>
  </tableColumns>
  <tableStyleInfo name="TableStyleLight1" showFirstColumn="0" showLastColumn="0" showRowStripes="1" showColumnStripes="0"/>
</table>
</file>

<file path=xl/tables/table270.xml><?xml version="1.0" encoding="utf-8"?>
<table xmlns="http://schemas.openxmlformats.org/spreadsheetml/2006/main" id="135" name="Tabelle67" displayName="Tabelle67" ref="H13:L19" totalsRowShown="0" headerRowDxfId="243" dataDxfId="241" headerRowBorderDxfId="242" tableBorderDxfId="240">
  <autoFilter ref="H13:L19"/>
  <sortState ref="H4:L9">
    <sortCondition ref="H80:H86"/>
  </sortState>
  <tableColumns count="5">
    <tableColumn id="1" name="Country" dataDxfId="239">
      <calculatedColumnFormula>'[13]List of NRAs'!A3</calculatedColumnFormula>
    </tableColumn>
    <tableColumn id="2" name="Total number of subscribers" dataDxfId="238">
      <calculatedColumnFormula>[13]Subscribers!K8</calculatedColumnFormula>
    </tableColumn>
    <tableColumn id="3" name="Number of enabled roaming subscribers" dataDxfId="237">
      <calculatedColumnFormula>[13]Subscribers!L8</calculatedColumnFormula>
    </tableColumn>
    <tableColumn id="4" name="Number of enabled roaming subscribers in WB" dataDxfId="236">
      <calculatedColumnFormula>[13]Subscribers!M8</calculatedColumnFormula>
    </tableColumn>
    <tableColumn id="5" name="Number of enabled roaming subscribers in EEA" dataDxfId="235">
      <calculatedColumnFormula>[13]Subscribers!N8</calculatedColumnFormula>
    </tableColumn>
  </tableColumns>
  <tableStyleInfo name="TableStyleLight6" showFirstColumn="0" showLastColumn="0" showRowStripes="1" showColumnStripes="0"/>
</table>
</file>

<file path=xl/tables/table271.xml><?xml version="1.0" encoding="utf-8"?>
<table xmlns="http://schemas.openxmlformats.org/spreadsheetml/2006/main" id="136" name="Tabelle68" displayName="Tabelle68" ref="B13:F19" totalsRowShown="0" headerRowDxfId="234" dataDxfId="232" headerRowBorderDxfId="233" tableBorderDxfId="231">
  <autoFilter ref="B13:F19"/>
  <sortState ref="B4:F9">
    <sortCondition ref="B80:B86"/>
  </sortState>
  <tableColumns count="5">
    <tableColumn id="1" name="Country" dataDxfId="230">
      <calculatedColumnFormula>'[13]List of NRAs'!A3</calculatedColumnFormula>
    </tableColumn>
    <tableColumn id="2" name="Total number of subscribers" dataDxfId="229">
      <calculatedColumnFormula>[13]Subscribers!G8</calculatedColumnFormula>
    </tableColumn>
    <tableColumn id="3" name="Number of enabled roaming subscribers" dataDxfId="228">
      <calculatedColumnFormula>[13]Subscribers!H8</calculatedColumnFormula>
    </tableColumn>
    <tableColumn id="4" name="Number of enabled roaming subscribers in WB" dataDxfId="227">
      <calculatedColumnFormula>[13]Subscribers!I8</calculatedColumnFormula>
    </tableColumn>
    <tableColumn id="5" name="Number of enabled roaming subscribers in EEA" dataDxfId="226">
      <calculatedColumnFormula>[13]Subscribers!J8</calculatedColumnFormula>
    </tableColumn>
  </tableColumns>
  <tableStyleInfo name="TableStyleLight1" showFirstColumn="0" showLastColumn="0" showRowStripes="1" showColumnStripes="0"/>
</table>
</file>

<file path=xl/tables/table272.xml><?xml version="1.0" encoding="utf-8"?>
<table xmlns="http://schemas.openxmlformats.org/spreadsheetml/2006/main" id="43" name="Tabelle234544" displayName="Tabelle234544" ref="B40:D46" totalsRowShown="0" headerRowDxfId="225" dataDxfId="224" tableBorderDxfId="223">
  <autoFilter ref="B40:D46"/>
  <sortState ref="B41:D46">
    <sortCondition ref="B40:B46"/>
  </sortState>
  <tableColumns count="3">
    <tableColumn id="1" name="Country" dataDxfId="222"/>
    <tableColumn id="2" name="Q2 2019" dataDxfId="221">
      <calculatedColumnFormula>('[15]Retail volumes - voice'!J8/([15]Subscribers!J8))/3</calculatedColumnFormula>
    </tableColumn>
    <tableColumn id="3" name="Q3 2019" dataDxfId="220">
      <calculatedColumnFormula>('[15]Retail volumes - voice'!O8/([15]Subscribers!O8))/3</calculatedColumnFormula>
    </tableColumn>
  </tableColumns>
  <tableStyleInfo name="TableStyleLight1" showFirstColumn="0" showLastColumn="0" showRowStripes="1" showColumnStripes="0"/>
</table>
</file>

<file path=xl/tables/table273.xml><?xml version="1.0" encoding="utf-8"?>
<table xmlns="http://schemas.openxmlformats.org/spreadsheetml/2006/main" id="44" name="Tabelle245745" displayName="Tabelle245745" ref="F40:H46" totalsRowShown="0" headerRowDxfId="219" dataDxfId="218" tableBorderDxfId="217">
  <autoFilter ref="F40:H46"/>
  <sortState ref="F41:H46">
    <sortCondition ref="F40:F46"/>
  </sortState>
  <tableColumns count="3">
    <tableColumn id="1" name="Country" dataDxfId="216"/>
    <tableColumn id="2" name="Q2 2019" dataDxfId="215">
      <calculatedColumnFormula>'[15]Retail volumes - voice'!J18/([15]Subscribers!J8)/3</calculatedColumnFormula>
    </tableColumn>
    <tableColumn id="3" name="Q3 2019" dataDxfId="214">
      <calculatedColumnFormula>'[15]Retail volumes - voice'!O18/([15]Subscribers!O8)/3</calculatedColumnFormula>
    </tableColumn>
  </tableColumns>
  <tableStyleInfo name="TableStyleLight1" showFirstColumn="0" showLastColumn="0" showRowStripes="1" showColumnStripes="0"/>
</table>
</file>

<file path=xl/tables/table274.xml><?xml version="1.0" encoding="utf-8"?>
<table xmlns="http://schemas.openxmlformats.org/spreadsheetml/2006/main" id="45" name="Tabelle255846" displayName="Tabelle255846" ref="J40:L46" totalsRowShown="0" headerRowDxfId="213" dataDxfId="212" tableBorderDxfId="211">
  <autoFilter ref="J40:L46"/>
  <sortState ref="J41:L46">
    <sortCondition ref="J40:J46"/>
  </sortState>
  <tableColumns count="3">
    <tableColumn id="1" name="Country" dataDxfId="210"/>
    <tableColumn id="2" name="Q2 2019" dataDxfId="209">
      <calculatedColumnFormula>'[15]Retail volumes - SMS'!J8/[15]Subscribers!J8/3</calculatedColumnFormula>
    </tableColumn>
    <tableColumn id="3" name="Q3 2019" dataDxfId="208">
      <calculatedColumnFormula>'[15]Retail volumes - SMS'!O8/([15]Subscribers!O8)/3</calculatedColumnFormula>
    </tableColumn>
  </tableColumns>
  <tableStyleInfo name="TableStyleLight1" showFirstColumn="0" showLastColumn="0" showRowStripes="1" showColumnStripes="0"/>
</table>
</file>

<file path=xl/tables/table275.xml><?xml version="1.0" encoding="utf-8"?>
<table xmlns="http://schemas.openxmlformats.org/spreadsheetml/2006/main" id="46" name="Tabelle265947" displayName="Tabelle265947" ref="N40:P46" totalsRowShown="0" headerRowDxfId="207" dataDxfId="206" tableBorderDxfId="205">
  <autoFilter ref="N40:P46"/>
  <sortState ref="N41:P46">
    <sortCondition ref="N40:N46"/>
  </sortState>
  <tableColumns count="3">
    <tableColumn id="1" name="Country" dataDxfId="204"/>
    <tableColumn id="2" name="Q2 2019" dataDxfId="203">
      <calculatedColumnFormula>'[15]Retail volumes - data'!J8/([15]Subscribers!J8)/3</calculatedColumnFormula>
    </tableColumn>
    <tableColumn id="3" name="Q3 2019" dataDxfId="202">
      <calculatedColumnFormula>'[15]Retail volumes - data'!O8/([15]Subscribers!O8)/3</calculatedColumnFormula>
    </tableColumn>
  </tableColumns>
  <tableStyleInfo name="TableStyleLight1" showFirstColumn="0" showLastColumn="0" showRowStripes="1" showColumnStripes="0"/>
</table>
</file>

<file path=xl/tables/table276.xml><?xml version="1.0" encoding="utf-8"?>
<table xmlns="http://schemas.openxmlformats.org/spreadsheetml/2006/main" id="47" name="Tabelle276048" displayName="Tabelle276048" ref="B59:E65" totalsRowShown="0" headerRowDxfId="201" dataDxfId="200" tableBorderDxfId="199">
  <autoFilter ref="B59:E65"/>
  <sortState ref="B60:E65">
    <sortCondition ref="B59:B65"/>
  </sortState>
  <tableColumns count="4">
    <tableColumn id="1" name="Country" dataDxfId="198"/>
    <tableColumn id="2" name="WB (group and non-group)" dataDxfId="197">
      <calculatedColumnFormula>('[15]Wholesale voice'!H18+'[15]Wholesale voice'!H38)/('[15]Wholesale voice'!H8+'[15]Wholesale voice'!H28)</calculatedColumnFormula>
    </tableColumn>
    <tableColumn id="3" name="EEA (group and non-group)" dataDxfId="196">
      <calculatedColumnFormula>('[15]Wholesale voice'!I18+'[15]Wholesale voice'!I38)/('[15]Wholesale voice'!I8+'[15]Wholesale voice'!I28)</calculatedColumnFormula>
    </tableColumn>
    <tableColumn id="4" name="ROW (group and non-group)" dataDxfId="195">
      <calculatedColumnFormula>('[15]Wholesale voice'!J18+'[15]Wholesale voice'!J38)/('[15]Wholesale voice'!J8+'[15]Wholesale voice'!J28)</calculatedColumnFormula>
    </tableColumn>
  </tableColumns>
  <tableStyleInfo name="TableStyleLight1" showFirstColumn="0" showLastColumn="0" showRowStripes="1" showColumnStripes="0"/>
</table>
</file>

<file path=xl/tables/table277.xml><?xml version="1.0" encoding="utf-8"?>
<table xmlns="http://schemas.openxmlformats.org/spreadsheetml/2006/main" id="48" name="Tabelle286149" displayName="Tabelle286149" ref="F59:I65" totalsRowShown="0" headerRowDxfId="194" dataDxfId="193" tableBorderDxfId="192">
  <autoFilter ref="F59:I65"/>
  <sortState ref="F60:I65">
    <sortCondition ref="F59:F65"/>
  </sortState>
  <tableColumns count="4">
    <tableColumn id="4" name="Country" dataDxfId="191"/>
    <tableColumn id="1" name="WB (group and non-group)" dataDxfId="190">
      <calculatedColumnFormula>('[15]Wholesale voice'!K18+'[15]Wholesale voice'!K38)/('[15]Wholesale voice'!K8+'[15]Wholesale voice'!K28)</calculatedColumnFormula>
    </tableColumn>
    <tableColumn id="2" name="EEA (group and non-group)" dataDxfId="189">
      <calculatedColumnFormula>('[15]Wholesale voice'!L18+'[15]Wholesale voice'!L38)/('[15]Wholesale voice'!L8+'[15]Wholesale voice'!L28)</calculatedColumnFormula>
    </tableColumn>
    <tableColumn id="3" name="ROW (group and non-group)" dataDxfId="188">
      <calculatedColumnFormula>('[15]Wholesale voice'!M18+'[15]Wholesale voice'!M38)/('[15]Wholesale voice'!M8+'[15]Wholesale voice'!M28)</calculatedColumnFormula>
    </tableColumn>
  </tableColumns>
  <tableStyleInfo name="TableStyleLight6" showFirstColumn="0" showLastColumn="0" showRowStripes="1" showColumnStripes="0"/>
</table>
</file>

<file path=xl/tables/table278.xml><?xml version="1.0" encoding="utf-8"?>
<table xmlns="http://schemas.openxmlformats.org/spreadsheetml/2006/main" id="49" name="Tabelle296450" displayName="Tabelle296450" ref="K59:N65" totalsRowShown="0" headerRowDxfId="187" dataDxfId="186">
  <autoFilter ref="K59:N65"/>
  <sortState ref="K60:N65">
    <sortCondition ref="K59:K65"/>
  </sortState>
  <tableColumns count="4">
    <tableColumn id="1" name="Country" dataDxfId="185"/>
    <tableColumn id="2" name="WB (group and non-group)" dataDxfId="184">
      <calculatedColumnFormula>('[15]Wholesale SMS'!H18+'[15]Wholesale SMS'!H38)/('[15]Wholesale SMS'!H8+'[15]Wholesale SMS'!H28)</calculatedColumnFormula>
    </tableColumn>
    <tableColumn id="3" name="EEA (group and non-group)" dataDxfId="183">
      <calculatedColumnFormula>('[15]Wholesale SMS'!I18+'[15]Wholesale SMS'!I38)/('[15]Wholesale SMS'!I8+'[15]Wholesale SMS'!I28)</calculatedColumnFormula>
    </tableColumn>
    <tableColumn id="4" name="ROW (group and non-group)" dataDxfId="182">
      <calculatedColumnFormula>('[15]Wholesale SMS'!J18+'[15]Wholesale SMS'!J38)/('[15]Wholesale SMS'!J8+'[15]Wholesale SMS'!J28)</calculatedColumnFormula>
    </tableColumn>
  </tableColumns>
  <tableStyleInfo name="TableStyleLight1" showFirstColumn="0" showLastColumn="0" showRowStripes="1" showColumnStripes="0"/>
</table>
</file>

<file path=xl/tables/table279.xml><?xml version="1.0" encoding="utf-8"?>
<table xmlns="http://schemas.openxmlformats.org/spreadsheetml/2006/main" id="50" name="Tabelle306751" displayName="Tabelle306751" ref="O59:R65" totalsRowShown="0" headerRowDxfId="181" dataDxfId="180">
  <autoFilter ref="O59:R65"/>
  <sortState ref="O60:R65">
    <sortCondition ref="O59:O65"/>
  </sortState>
  <tableColumns count="4">
    <tableColumn id="4" name="Country" dataDxfId="179"/>
    <tableColumn id="1" name="WB (group and non-group)" dataDxfId="178">
      <calculatedColumnFormula>('[15]Wholesale SMS'!K18+'[15]Wholesale SMS'!K38)/('[15]Wholesale SMS'!K8+'[15]Wholesale SMS'!K28)</calculatedColumnFormula>
    </tableColumn>
    <tableColumn id="2" name="EEA (group and non-group)" dataDxfId="177">
      <calculatedColumnFormula>('[15]Wholesale SMS'!L18+'[15]Wholesale SMS'!L38)/('[15]Wholesale SMS'!L8+'[15]Wholesale SMS'!L28)</calculatedColumnFormula>
    </tableColumn>
    <tableColumn id="3" name="ROW (group and non-group)" dataDxfId="176">
      <calculatedColumnFormula>('[15]Wholesale SMS'!M18+'[15]Wholesale SMS'!M38)/('[15]Wholesale SMS'!M8+'[15]Wholesale SMS'!M28)</calculatedColumnFormula>
    </tableColumn>
  </tableColumns>
  <tableStyleInfo name="TableStyleLight6" showFirstColumn="0" showLastColumn="0" showRowStripes="1" showColumnStripes="0"/>
</table>
</file>

<file path=xl/tables/table28.xml><?xml version="1.0" encoding="utf-8"?>
<table xmlns="http://schemas.openxmlformats.org/spreadsheetml/2006/main" id="242" name="Tabelle2760243" displayName="Tabelle2760243" ref="B71:E77" totalsRowShown="0" headerRowDxfId="1847" dataDxfId="1846" tableBorderDxfId="1845">
  <autoFilter ref="B71:E77"/>
  <sortState ref="B72:E77">
    <sortCondition ref="B72"/>
  </sortState>
  <tableColumns count="4">
    <tableColumn id="1" name="Country" dataDxfId="1844">
      <calculatedColumnFormula>'[3]Wholesale voice'!H8</calculatedColumnFormula>
    </tableColumn>
    <tableColumn id="2" name="WB (group and non-group)" dataDxfId="1843">
      <calculatedColumnFormula>('[3]Wholesale voice'!I18+'[3]Wholesale voice'!I38)/('[3]Wholesale voice'!I8+'[3]Wholesale voice'!I28)</calculatedColumnFormula>
    </tableColumn>
    <tableColumn id="3" name="EEA (group and non-group)" dataDxfId="1842">
      <calculatedColumnFormula>('[3]Wholesale voice'!J18+'[3]Wholesale voice'!J38)/('[3]Wholesale voice'!J8+'[3]Wholesale voice'!J28)</calculatedColumnFormula>
    </tableColumn>
    <tableColumn id="4" name="ROW (group and non-group)" dataDxfId="1841">
      <calculatedColumnFormula>('[3]Wholesale voice'!K18+'[3]Wholesale voice'!K38)/('[3]Wholesale voice'!K8+'[3]Wholesale voice'!K28)</calculatedColumnFormula>
    </tableColumn>
  </tableColumns>
  <tableStyleInfo name="TableStyleLight1" showFirstColumn="0" showLastColumn="0" showRowStripes="1" showColumnStripes="0"/>
</table>
</file>

<file path=xl/tables/table280.xml><?xml version="1.0" encoding="utf-8"?>
<table xmlns="http://schemas.openxmlformats.org/spreadsheetml/2006/main" id="51" name="Tabelle317852" displayName="Tabelle317852" ref="T59:W65" totalsRowShown="0" headerRowDxfId="175" dataDxfId="174">
  <autoFilter ref="T59:W65"/>
  <sortState ref="T60:W65">
    <sortCondition ref="T59:T65"/>
  </sortState>
  <tableColumns count="4">
    <tableColumn id="1" name="Country" dataDxfId="173"/>
    <tableColumn id="2" name="WB (group and non-group)" dataDxfId="172">
      <calculatedColumnFormula>('[15]Wholesale data'!H18+'[15]Wholesale data'!H38)/('[15]Wholesale data'!H8+'[15]Wholesale data'!H28)</calculatedColumnFormula>
    </tableColumn>
    <tableColumn id="3" name="EEA (group and non-group)" dataDxfId="171">
      <calculatedColumnFormula>('[15]Wholesale data'!I18+'[15]Wholesale data'!I38)/('[15]Wholesale data'!I8+'[15]Wholesale data'!I28)</calculatedColumnFormula>
    </tableColumn>
    <tableColumn id="4" name="ROW (group and non-group)" dataDxfId="170">
      <calculatedColumnFormula>('[15]Wholesale data'!J18+'[15]Wholesale data'!J38)/('[15]Wholesale data'!J8+'[15]Wholesale data'!J28)</calculatedColumnFormula>
    </tableColumn>
  </tableColumns>
  <tableStyleInfo name="TableStyleLight1" showFirstColumn="0" showLastColumn="0" showRowStripes="1" showColumnStripes="0"/>
</table>
</file>

<file path=xl/tables/table281.xml><?xml version="1.0" encoding="utf-8"?>
<table xmlns="http://schemas.openxmlformats.org/spreadsheetml/2006/main" id="52" name="Tabelle327953" displayName="Tabelle327953" ref="X59:AA65" totalsRowShown="0" headerRowDxfId="169" dataDxfId="168">
  <autoFilter ref="X59:AA65"/>
  <sortState ref="X60:AA65">
    <sortCondition ref="X59:X65"/>
  </sortState>
  <tableColumns count="4">
    <tableColumn id="4" name="Country" dataDxfId="167"/>
    <tableColumn id="1" name="WB (group and non-group)" dataDxfId="166">
      <calculatedColumnFormula>('[15]Wholesale data'!K18+'[15]Wholesale data'!K38)/('[15]Wholesale data'!K8+'[15]Wholesale data'!K28)</calculatedColumnFormula>
    </tableColumn>
    <tableColumn id="2" name="EEA (group and non-group)" dataDxfId="165">
      <calculatedColumnFormula>('[15]Wholesale data'!L18+'[15]Wholesale data'!L38)/('[15]Wholesale data'!L8+'[15]Wholesale data'!L28)</calculatedColumnFormula>
    </tableColumn>
    <tableColumn id="3" name="ROW (group and non-group)" dataDxfId="164">
      <calculatedColumnFormula>('[15]Wholesale data'!M18+'[15]Wholesale data'!M38)/('[15]Wholesale data'!M8+'[15]Wholesale data'!M28)</calculatedColumnFormula>
    </tableColumn>
  </tableColumns>
  <tableStyleInfo name="TableStyleLight6" showFirstColumn="0" showLastColumn="0" showRowStripes="1" showColumnStripes="0"/>
</table>
</file>

<file path=xl/tables/table282.xml><?xml version="1.0" encoding="utf-8"?>
<table xmlns="http://schemas.openxmlformats.org/spreadsheetml/2006/main" id="53" name="Tabelle23448054" displayName="Tabelle23448054" ref="B22:D28" totalsRowShown="0" headerRowDxfId="163" dataDxfId="162" tableBorderDxfId="161">
  <autoFilter ref="B22:D28"/>
  <sortState ref="B23:D28">
    <sortCondition ref="B22:B28"/>
  </sortState>
  <tableColumns count="3">
    <tableColumn id="1" name="Country" dataDxfId="160"/>
    <tableColumn id="2" name="Q2 2019" dataDxfId="159">
      <calculatedColumnFormula>('[15]Retail volumes - voice'!B8/([15]Subscribers!G8))/3</calculatedColumnFormula>
    </tableColumn>
    <tableColumn id="3" name="Q3 2019" dataDxfId="158">
      <calculatedColumnFormula>('[15]Retail volumes - voice'!C8/([15]Subscribers!L8))/3</calculatedColumnFormula>
    </tableColumn>
  </tableColumns>
  <tableStyleInfo name="TableStyleLight1" showFirstColumn="0" showLastColumn="0" showRowStripes="1" showColumnStripes="0"/>
</table>
</file>

<file path=xl/tables/table283.xml><?xml version="1.0" encoding="utf-8"?>
<table xmlns="http://schemas.openxmlformats.org/spreadsheetml/2006/main" id="54" name="Tabelle25468155" displayName="Tabelle25468155" ref="F22:H28" totalsRowShown="0" headerRowDxfId="157" dataDxfId="156" tableBorderDxfId="155">
  <autoFilter ref="F22:H28"/>
  <sortState ref="F23:H28">
    <sortCondition ref="F22:F28"/>
  </sortState>
  <tableColumns count="3">
    <tableColumn id="1" name="Country" dataDxfId="154"/>
    <tableColumn id="2" name="Q2 2019" dataDxfId="153">
      <calculatedColumnFormula>'[15]Retail volumes - SMS'!B8/[15]Subscribers!G8/3</calculatedColumnFormula>
    </tableColumn>
    <tableColumn id="3" name="Q3 2019" dataDxfId="152">
      <calculatedColumnFormula>'[15]Retail volumes - SMS'!C8/[15]Subscribers!L8/3</calculatedColumnFormula>
    </tableColumn>
  </tableColumns>
  <tableStyleInfo name="TableStyleLight1" showFirstColumn="0" showLastColumn="0" showRowStripes="1" showColumnStripes="0"/>
</table>
</file>

<file path=xl/tables/table284.xml><?xml version="1.0" encoding="utf-8"?>
<table xmlns="http://schemas.openxmlformats.org/spreadsheetml/2006/main" id="55" name="Tabelle26478256" displayName="Tabelle26478256" ref="J22:L28" totalsRowShown="0" headerRowDxfId="151" dataDxfId="150" tableBorderDxfId="149">
  <autoFilter ref="J22:L28"/>
  <sortState ref="J23:L28">
    <sortCondition ref="J22:J28"/>
  </sortState>
  <tableColumns count="3">
    <tableColumn id="1" name="Country" dataDxfId="148"/>
    <tableColumn id="2" name="Q2 2019" dataDxfId="147">
      <calculatedColumnFormula>'[15]Retail volumes - data'!B8/([15]Subscribers!G8)/3</calculatedColumnFormula>
    </tableColumn>
    <tableColumn id="3" name="Q3 2019" dataDxfId="146">
      <calculatedColumnFormula>'[15]Retail volumes - data'!B8/([15]Subscribers!L8)/3</calculatedColumnFormula>
    </tableColumn>
  </tableColumns>
  <tableStyleInfo name="TableStyleLight1" showFirstColumn="0" showLastColumn="0" showRowStripes="1" showColumnStripes="0"/>
</table>
</file>

<file path=xl/tables/table285.xml><?xml version="1.0" encoding="utf-8"?>
<table xmlns="http://schemas.openxmlformats.org/spreadsheetml/2006/main" id="56" name="Tabelle23488357" displayName="Tabelle23488357" ref="B49:D55" totalsRowShown="0" headerRowDxfId="145" dataDxfId="144" tableBorderDxfId="143">
  <autoFilter ref="B49:D55"/>
  <sortState ref="B50:D55">
    <sortCondition ref="B49:B55"/>
  </sortState>
  <tableColumns count="3">
    <tableColumn id="1" name="Country" dataDxfId="142"/>
    <tableColumn id="2" name="Q2 2019" dataDxfId="141">
      <calculatedColumnFormula>('[15]Retail volumes - voice'!K8/([15]Subscribers!K8))/3</calculatedColumnFormula>
    </tableColumn>
    <tableColumn id="3" name="Q3 2019" dataDxfId="140">
      <calculatedColumnFormula>('[15]Retail volumes - voice'!P8/([15]Subscribers!P8))/3</calculatedColumnFormula>
    </tableColumn>
  </tableColumns>
  <tableStyleInfo name="TableStyleLight1" showFirstColumn="0" showLastColumn="0" showRowStripes="1" showColumnStripes="0"/>
</table>
</file>

<file path=xl/tables/table286.xml><?xml version="1.0" encoding="utf-8"?>
<table xmlns="http://schemas.openxmlformats.org/spreadsheetml/2006/main" id="57" name="Tabelle24498458" displayName="Tabelle24498458" ref="F49:H55" totalsRowShown="0" headerRowDxfId="139" dataDxfId="138" tableBorderDxfId="137">
  <autoFilter ref="F49:H55"/>
  <sortState ref="F50:H55">
    <sortCondition ref="F49:F55"/>
  </sortState>
  <tableColumns count="3">
    <tableColumn id="1" name="Country" dataDxfId="136"/>
    <tableColumn id="2" name="Q2 2019" dataDxfId="135">
      <calculatedColumnFormula>('[15]Retail volumes - voice'!K18/([15]Subscribers!K8))/3</calculatedColumnFormula>
    </tableColumn>
    <tableColumn id="3" name="Q3 2019" dataDxfId="134">
      <calculatedColumnFormula>('[15]Retail volumes - voice'!P18/([15]Subscribers!P8))/3</calculatedColumnFormula>
    </tableColumn>
  </tableColumns>
  <tableStyleInfo name="TableStyleLight1" showFirstColumn="0" showLastColumn="0" showRowStripes="1" showColumnStripes="0"/>
</table>
</file>

<file path=xl/tables/table287.xml><?xml version="1.0" encoding="utf-8"?>
<table xmlns="http://schemas.openxmlformats.org/spreadsheetml/2006/main" id="58" name="Tabelle25508559" displayName="Tabelle25508559" ref="J49:L55" totalsRowShown="0" headerRowDxfId="133" dataDxfId="132" tableBorderDxfId="131">
  <autoFilter ref="J49:L55"/>
  <sortState ref="J50:L55">
    <sortCondition ref="J49:J55"/>
  </sortState>
  <tableColumns count="3">
    <tableColumn id="1" name="Country" dataDxfId="130"/>
    <tableColumn id="2" name="Q2 2019" dataDxfId="129">
      <calculatedColumnFormula>'[15]Retail volumes - SMS'!K8/[15]Subscribers!K8/3</calculatedColumnFormula>
    </tableColumn>
    <tableColumn id="3" name="Q3 2019" dataDxfId="128">
      <calculatedColumnFormula>'[15]Retail volumes - SMS'!P8/[15]Subscribers!P8/3</calculatedColumnFormula>
    </tableColumn>
  </tableColumns>
  <tableStyleInfo name="TableStyleLight1" showFirstColumn="0" showLastColumn="0" showRowStripes="1" showColumnStripes="0"/>
</table>
</file>

<file path=xl/tables/table288.xml><?xml version="1.0" encoding="utf-8"?>
<table xmlns="http://schemas.openxmlformats.org/spreadsheetml/2006/main" id="59" name="Tabelle26518660" displayName="Tabelle26518660" ref="N49:P55" totalsRowShown="0" headerRowDxfId="127" dataDxfId="126" tableBorderDxfId="125">
  <autoFilter ref="N49:P55"/>
  <sortState ref="N50:P55">
    <sortCondition ref="N49:N55"/>
  </sortState>
  <tableColumns count="3">
    <tableColumn id="1" name="Country" dataDxfId="124"/>
    <tableColumn id="2" name="Q2 2019" dataDxfId="123">
      <calculatedColumnFormula>'[15]Retail volumes - data'!K8/([15]Subscribers!K8)/3</calculatedColumnFormula>
    </tableColumn>
    <tableColumn id="3" name="Q3 2019" dataDxfId="122">
      <calculatedColumnFormula>'[15]Retail volumes - data'!P8/([15]Subscribers!P8)/3</calculatedColumnFormula>
    </tableColumn>
  </tableColumns>
  <tableStyleInfo name="TableStyleLight1" showFirstColumn="0" showLastColumn="0" showRowStripes="1" showColumnStripes="0"/>
</table>
</file>

<file path=xl/tables/table289.xml><?xml version="1.0" encoding="utf-8"?>
<table xmlns="http://schemas.openxmlformats.org/spreadsheetml/2006/main" id="60" name="Tabelle2728761" displayName="Tabelle2728761" ref="B69:F75" totalsRowShown="0" headerRowDxfId="121" dataDxfId="120" tableBorderDxfId="119">
  <autoFilter ref="B69:F75"/>
  <sortState ref="B70:F75">
    <sortCondition ref="B69:B75"/>
  </sortState>
  <tableColumns count="5">
    <tableColumn id="1" name="Country" dataDxfId="118"/>
    <tableColumn id="5" name="WB RLAH+" dataDxfId="117"/>
    <tableColumn id="2" name="WB alternative" dataDxfId="116">
      <calculatedColumnFormula>'[15]Retail revenues - voice'!J8/'[15]Retail volumes - voice'!J8</calculatedColumnFormula>
    </tableColumn>
    <tableColumn id="3" name="EEA " dataDxfId="115">
      <calculatedColumnFormula>'[15]Retail revenues - voice'!K8/'[15]Retail volumes - voice'!K8</calculatedColumnFormula>
    </tableColumn>
    <tableColumn id="4" name="ROW " dataDxfId="114">
      <calculatedColumnFormula>'[15]Retail revenues - voice'!L8/'[15]Retail volumes - voice'!L8</calculatedColumnFormula>
    </tableColumn>
  </tableColumns>
  <tableStyleInfo name="TableStyleLight1" showFirstColumn="0" showLastColumn="0" showRowStripes="1" showColumnStripes="0"/>
</table>
</file>

<file path=xl/tables/table29.xml><?xml version="1.0" encoding="utf-8"?>
<table xmlns="http://schemas.openxmlformats.org/spreadsheetml/2006/main" id="243" name="Tabelle2861244" displayName="Tabelle2861244" ref="F71:I77" totalsRowShown="0" headerRowDxfId="1840" dataDxfId="1839" tableBorderDxfId="1838">
  <autoFilter ref="F71:I77"/>
  <sortState ref="F72:I77">
    <sortCondition ref="F72"/>
  </sortState>
  <tableColumns count="4">
    <tableColumn id="4" name="Country" dataDxfId="1837">
      <calculatedColumnFormula>'[3]Wholesale voice'!H18</calculatedColumnFormula>
    </tableColumn>
    <tableColumn id="1" name="WB (group and non-group)" dataDxfId="1836">
      <calculatedColumnFormula>('[3]Wholesale voice'!L18+'[3]Wholesale voice'!L38)/('[3]Wholesale voice'!L8+'[3]Wholesale voice'!L28)</calculatedColumnFormula>
    </tableColumn>
    <tableColumn id="2" name="EEA (group and non-group)" dataDxfId="1835">
      <calculatedColumnFormula>('[3]Wholesale voice'!M18+'[3]Wholesale voice'!M38)/('[3]Wholesale voice'!M8+'[3]Wholesale voice'!M28)</calculatedColumnFormula>
    </tableColumn>
    <tableColumn id="3" name="ROW (group and non-group)" dataDxfId="1834">
      <calculatedColumnFormula>('[3]Wholesale voice'!N18+'[3]Wholesale voice'!N38)/('[3]Wholesale voice'!N8+'[3]Wholesale voice'!N28)</calculatedColumnFormula>
    </tableColumn>
  </tableColumns>
  <tableStyleInfo name="TableStyleLight6" showFirstColumn="0" showLastColumn="0" showRowStripes="1" showColumnStripes="0"/>
</table>
</file>

<file path=xl/tables/table290.xml><?xml version="1.0" encoding="utf-8"?>
<table xmlns="http://schemas.openxmlformats.org/spreadsheetml/2006/main" id="61" name="Tabelle2838862" displayName="Tabelle2838862" ref="G69:K75" totalsRowShown="0" headerRowDxfId="113" dataDxfId="112" tableBorderDxfId="111">
  <autoFilter ref="G69:K75"/>
  <sortState ref="G70:K75">
    <sortCondition ref="G69:G75"/>
  </sortState>
  <tableColumns count="5">
    <tableColumn id="4" name="Country" dataDxfId="110"/>
    <tableColumn id="5" name="WB RLAH+" dataDxfId="109"/>
    <tableColumn id="1" name="WB  alternative" dataDxfId="108">
      <calculatedColumnFormula>'[15]Retail revenues - voice'!O8/'[15]Retail volumes - voice'!O8</calculatedColumnFormula>
    </tableColumn>
    <tableColumn id="2" name="EEA  " dataDxfId="107">
      <calculatedColumnFormula>'[15]Retail revenues - voice'!P8/'[15]Retail volumes - voice'!P8</calculatedColumnFormula>
    </tableColumn>
    <tableColumn id="3" name="ROW  " dataDxfId="106">
      <calculatedColumnFormula>'[15]Retail revenues - voice'!Q8/'[15]Retail volumes - voice'!Q8</calculatedColumnFormula>
    </tableColumn>
  </tableColumns>
  <tableStyleInfo name="TableStyleLight6" showFirstColumn="0" showLastColumn="0" showRowStripes="1" showColumnStripes="0"/>
</table>
</file>

<file path=xl/tables/table291.xml><?xml version="1.0" encoding="utf-8"?>
<table xmlns="http://schemas.openxmlformats.org/spreadsheetml/2006/main" id="62" name="Tabelle29528963" displayName="Tabelle29528963" ref="X69:AB75" totalsRowShown="0" headerRowDxfId="105" dataDxfId="104">
  <autoFilter ref="X69:AB75"/>
  <sortState ref="X70:AB75">
    <sortCondition ref="X69:X75"/>
  </sortState>
  <tableColumns count="5">
    <tableColumn id="1" name="Country" dataDxfId="103"/>
    <tableColumn id="5" name="WB RLAH+" dataDxfId="102"/>
    <tableColumn id="2" name="WB  " dataDxfId="101">
      <calculatedColumnFormula>'[15]Retail revenues - SMS'!J8/'[15]Retail volumes - SMS'!J8</calculatedColumnFormula>
    </tableColumn>
    <tableColumn id="3" name="EEA  " dataDxfId="100">
      <calculatedColumnFormula>'[15]Retail revenues - SMS'!K8/'[15]Retail volumes - SMS'!K8</calculatedColumnFormula>
    </tableColumn>
    <tableColumn id="4" name="ROW  " dataDxfId="99">
      <calculatedColumnFormula>'[15]Retail revenues - SMS'!L8/'[15]Retail volumes - SMS'!L8</calculatedColumnFormula>
    </tableColumn>
  </tableColumns>
  <tableStyleInfo name="TableStyleLight1" showFirstColumn="0" showLastColumn="0" showRowStripes="1" showColumnStripes="0"/>
</table>
</file>

<file path=xl/tables/table292.xml><?xml version="1.0" encoding="utf-8"?>
<table xmlns="http://schemas.openxmlformats.org/spreadsheetml/2006/main" id="63" name="Tabelle30539064" displayName="Tabelle30539064" ref="AC69:AG75" totalsRowShown="0" headerRowDxfId="98" dataDxfId="97">
  <autoFilter ref="AC69:AG75"/>
  <sortState ref="AC70:AG75">
    <sortCondition ref="AC69:AC75"/>
  </sortState>
  <tableColumns count="5">
    <tableColumn id="4" name="Country" dataDxfId="96"/>
    <tableColumn id="5" name="WB RLAH+" dataDxfId="95"/>
    <tableColumn id="1" name="WB  " dataDxfId="94">
      <calculatedColumnFormula>'[15]Retail revenues - SMS'!O8/'[15]Retail volumes - SMS'!O8</calculatedColumnFormula>
    </tableColumn>
    <tableColumn id="2" name="EEA  " dataDxfId="93">
      <calculatedColumnFormula>'[15]Retail revenues - SMS'!P8/'[15]Retail volumes - SMS'!P8</calculatedColumnFormula>
    </tableColumn>
    <tableColumn id="3" name="ROW  " dataDxfId="92">
      <calculatedColumnFormula>'[15]Retail revenues - SMS'!Q8/'[15]Retail volumes - SMS'!Q8</calculatedColumnFormula>
    </tableColumn>
  </tableColumns>
  <tableStyleInfo name="TableStyleLight6" showFirstColumn="0" showLastColumn="0" showRowStripes="1" showColumnStripes="0"/>
</table>
</file>

<file path=xl/tables/table293.xml><?xml version="1.0" encoding="utf-8"?>
<table xmlns="http://schemas.openxmlformats.org/spreadsheetml/2006/main" id="64" name="Tabelle31549165" displayName="Tabelle31549165" ref="AI69:AM75" totalsRowShown="0" headerRowDxfId="91" dataDxfId="90">
  <autoFilter ref="AI69:AM75"/>
  <sortState ref="AI70:AM75">
    <sortCondition ref="AI69:AI75"/>
  </sortState>
  <tableColumns count="5">
    <tableColumn id="1" name="Country" dataDxfId="89"/>
    <tableColumn id="2" name="WB RLAH+" dataDxfId="88">
      <calculatedColumnFormula>'[15]Retail revenues - data'!I8/'[15]Retail volumes - data'!J8</calculatedColumnFormula>
    </tableColumn>
    <tableColumn id="6" name="WB" dataDxfId="87"/>
    <tableColumn id="3" name="EEA  " dataDxfId="86">
      <calculatedColumnFormula>'[15]Retail revenues - data'!K8/'[15]Retail volumes - data'!K8</calculatedColumnFormula>
    </tableColumn>
    <tableColumn id="4" name="ROW  " dataDxfId="85">
      <calculatedColumnFormula>'[15]Retail revenues - data'!L8/'[15]Retail volumes - data'!L8</calculatedColumnFormula>
    </tableColumn>
  </tableColumns>
  <tableStyleInfo name="TableStyleLight1" showFirstColumn="0" showLastColumn="0" showRowStripes="1" showColumnStripes="0"/>
</table>
</file>

<file path=xl/tables/table294.xml><?xml version="1.0" encoding="utf-8"?>
<table xmlns="http://schemas.openxmlformats.org/spreadsheetml/2006/main" id="65" name="Tabelle32559266" displayName="Tabelle32559266" ref="AN69:AR75" totalsRowShown="0" headerRowDxfId="84" dataDxfId="83">
  <autoFilter ref="AN69:AR75"/>
  <sortState ref="AN70:AR75">
    <sortCondition ref="AN69:AN75"/>
  </sortState>
  <tableColumns count="5">
    <tableColumn id="4" name="Country" dataDxfId="82"/>
    <tableColumn id="1" name="WB RLAH+" dataDxfId="81">
      <calculatedColumnFormula>'[15]Retail revenues - data'!N8/'[15]Retail volumes - data'!O8</calculatedColumnFormula>
    </tableColumn>
    <tableColumn id="6" name="WB" dataDxfId="80"/>
    <tableColumn id="2" name="EEA  " dataDxfId="79">
      <calculatedColumnFormula>'[15]Retail revenues - data'!P8/'[15]Retail volumes - data'!P8</calculatedColumnFormula>
    </tableColumn>
    <tableColumn id="3" name="ROW  " dataDxfId="78">
      <calculatedColumnFormula>'[15]Retail revenues - data'!Q8/'[15]Retail volumes - data'!Q8</calculatedColumnFormula>
    </tableColumn>
  </tableColumns>
  <tableStyleInfo name="TableStyleLight6" showFirstColumn="0" showLastColumn="0" showRowStripes="1" showColumnStripes="0"/>
</table>
</file>

<file path=xl/tables/table295.xml><?xml version="1.0" encoding="utf-8"?>
<table xmlns="http://schemas.openxmlformats.org/spreadsheetml/2006/main" id="66" name="Tabelle272569367" displayName="Tabelle272569367" ref="B4:E10" totalsRowShown="0" headerRowDxfId="77" dataDxfId="76" tableBorderDxfId="75">
  <autoFilter ref="B4:E10"/>
  <sortState ref="B5:E10">
    <sortCondition ref="B4:B10"/>
  </sortState>
  <tableColumns count="4">
    <tableColumn id="1" name="Country" dataDxfId="74"/>
    <tableColumn id="3" name="Voice domestic revenue" dataDxfId="73">
      <calculatedColumnFormula>'[15]Retail revenues - voice'!B8/[15]Subscribers!G8/3</calculatedColumnFormula>
    </tableColumn>
    <tableColumn id="4" name="SMS domestic revenue" dataDxfId="72">
      <calculatedColumnFormula>'[15]Retail revenues - SMS'!B8/[15]Subscribers!G8/3</calculatedColumnFormula>
    </tableColumn>
    <tableColumn id="6" name="Data domestic revenue" dataDxfId="71">
      <calculatedColumnFormula>'[15]Retail revenues - data'!B8/[15]Subscribers!G8/3</calculatedColumnFormula>
    </tableColumn>
  </tableColumns>
  <tableStyleInfo name="TableStyleLight1" showFirstColumn="0" showLastColumn="0" showRowStripes="1" showColumnStripes="0"/>
</table>
</file>

<file path=xl/tables/table296.xml><?xml version="1.0" encoding="utf-8"?>
<table xmlns="http://schemas.openxmlformats.org/spreadsheetml/2006/main" id="67" name="Tabelle272629468" displayName="Tabelle272629468" ref="M69:Q75" totalsRowShown="0" headerRowDxfId="70" dataDxfId="69" tableBorderDxfId="68">
  <autoFilter ref="M69:Q75"/>
  <sortState ref="M70:Q75">
    <sortCondition ref="M69:M75"/>
  </sortState>
  <tableColumns count="5">
    <tableColumn id="1" name="Country" dataDxfId="67"/>
    <tableColumn id="5" name="WB RLAH+" dataDxfId="66"/>
    <tableColumn id="2" name="WB  alternative" dataDxfId="65">
      <calculatedColumnFormula>'[15]Retail revenues - voice'!J18/'[15]Retail volumes - voice'!J18</calculatedColumnFormula>
    </tableColumn>
    <tableColumn id="3" name="EEA  " dataDxfId="64">
      <calculatedColumnFormula>'[15]Retail revenues - voice'!K18/'[15]Retail volumes - voice'!K18</calculatedColumnFormula>
    </tableColumn>
    <tableColumn id="4" name="ROW  " dataDxfId="63">
      <calculatedColumnFormula>'[15]Retail revenues - voice'!L18/'[15]Retail volumes - voice'!L18</calculatedColumnFormula>
    </tableColumn>
  </tableColumns>
  <tableStyleInfo name="TableStyleLight1" showFirstColumn="0" showLastColumn="0" showRowStripes="1" showColumnStripes="0"/>
</table>
</file>

<file path=xl/tables/table297.xml><?xml version="1.0" encoding="utf-8"?>
<table xmlns="http://schemas.openxmlformats.org/spreadsheetml/2006/main" id="68" name="Tabelle283639569" displayName="Tabelle283639569" ref="R69:V75" totalsRowShown="0" headerRowDxfId="62" dataDxfId="61" tableBorderDxfId="60">
  <autoFilter ref="R69:V75"/>
  <sortState ref="R70:V75">
    <sortCondition ref="R69:R75"/>
  </sortState>
  <tableColumns count="5">
    <tableColumn id="4" name="Country" dataDxfId="59"/>
    <tableColumn id="5" name="WB RLAH+" dataDxfId="58"/>
    <tableColumn id="1" name="WB alternative" dataDxfId="57">
      <calculatedColumnFormula>'[15]Retail revenues - voice'!O18/'[15]Retail volumes - voice'!O18</calculatedColumnFormula>
    </tableColumn>
    <tableColumn id="2" name="EEA  " dataDxfId="56">
      <calculatedColumnFormula>'[15]Retail revenues - voice'!P18/'[15]Retail volumes - voice'!P18</calculatedColumnFormula>
    </tableColumn>
    <tableColumn id="3" name="ROW  " dataDxfId="55">
      <calculatedColumnFormula>'[15]Retail revenues - voice'!Q18/'[15]Retail volumes - voice'!Q18</calculatedColumnFormula>
    </tableColumn>
  </tableColumns>
  <tableStyleInfo name="TableStyleLight6" showFirstColumn="0" showLastColumn="0" showRowStripes="1" showColumnStripes="0"/>
</table>
</file>

<file path=xl/tables/table298.xml><?xml version="1.0" encoding="utf-8"?>
<table xmlns="http://schemas.openxmlformats.org/spreadsheetml/2006/main" id="69" name="Tabelle649670" displayName="Tabelle649670" ref="F4:I10" totalsRowShown="0" headerRowDxfId="54" dataDxfId="53">
  <autoFilter ref="F4:I10"/>
  <sortState ref="F5:I10">
    <sortCondition ref="F4:F10"/>
  </sortState>
  <tableColumns count="4">
    <tableColumn id="4" name="Country" dataDxfId="52"/>
    <tableColumn id="1" name="Voice domestic revenue" dataDxfId="51">
      <calculatedColumnFormula>'[15]Retail revenues - voice'!C8/[15]Subscribers!L8/3</calculatedColumnFormula>
    </tableColumn>
    <tableColumn id="2" name="SMS domestic revenue" dataDxfId="50">
      <calculatedColumnFormula>'[15]Retail revenues - SMS'!C8/[15]Subscribers!L8/3</calculatedColumnFormula>
    </tableColumn>
    <tableColumn id="3" name="Data domestic revenue" dataDxfId="49">
      <calculatedColumnFormula>'[15]Retail revenues - data'!C8/[15]Subscribers!L8/3</calculatedColumnFormula>
    </tableColumn>
  </tableColumns>
  <tableStyleInfo name="TableStyleLight6" showFirstColumn="0" showLastColumn="0" showRowStripes="1" showColumnStripes="0"/>
</table>
</file>

<file path=xl/tables/table299.xml><?xml version="1.0" encoding="utf-8"?>
<table xmlns="http://schemas.openxmlformats.org/spreadsheetml/2006/main" id="70" name="Tabelle659771" displayName="Tabelle659771" ref="K4:M10" totalsRowShown="0" headerRowDxfId="48" dataDxfId="47">
  <autoFilter ref="K4:M10"/>
  <sortState ref="K5:M10">
    <sortCondition ref="K4:K10"/>
  </sortState>
  <tableColumns count="3">
    <tableColumn id="1" name="Country" dataDxfId="46"/>
    <tableColumn id="2" name="Q2 2019" dataDxfId="45">
      <calculatedColumnFormula>Tabelle272569367[[#This Row],[Voice domestic revenue]]+Tabelle272569367[[#This Row],[SMS domestic revenue]]+Tabelle272569367[[#This Row],[Data domestic revenue]]</calculatedColumnFormula>
    </tableColumn>
    <tableColumn id="3" name="Q3 2019" dataDxfId="44">
      <calculatedColumnFormula>Tabelle649670[[#This Row],[Voice domestic revenue]]+Tabelle649670[[#This Row],[SMS domestic revenue]]+Tabelle649670[[#This Row],[Data domestic revenue]]</calculatedColumnFormula>
    </tableColumn>
  </tableColumns>
  <tableStyleInfo name="TableStyleLight1" showFirstColumn="0" showLastColumn="0" showRowStripes="1" showColumnStripes="0"/>
</table>
</file>

<file path=xl/tables/table3.xml><?xml version="1.0" encoding="utf-8"?>
<table xmlns="http://schemas.openxmlformats.org/spreadsheetml/2006/main" id="150" name="Tabelle68151" displayName="Tabelle68151" ref="A3:Q9" totalsRowShown="0" headerRowDxfId="2290" dataDxfId="2288" headerRowBorderDxfId="2289" tableBorderDxfId="2287">
  <autoFilter ref="A3:Q9"/>
  <sortState ref="A4:E9">
    <sortCondition ref="A3:A9"/>
  </sortState>
  <tableColumns count="17">
    <tableColumn id="1" name="Country" dataDxfId="2286">
      <calculatedColumnFormula>'Q2 19-Q3 19'!B5</calculatedColumnFormula>
    </tableColumn>
    <tableColumn id="2" name="Q4 2018" dataDxfId="2285">
      <calculatedColumnFormula>'Q4 18-Q1 19'!C14</calculatedColumnFormula>
    </tableColumn>
    <tableColumn id="3" name="Q1 2019" dataDxfId="2284">
      <calculatedColumnFormula>'Q4 18-Q1 19'!I14</calculatedColumnFormula>
    </tableColumn>
    <tableColumn id="4" name="Q2 2019" dataDxfId="2283">
      <calculatedColumnFormula>'Q2 19-Q3 19'!C14</calculatedColumnFormula>
    </tableColumn>
    <tableColumn id="5" name="Q3 2019" dataDxfId="2282">
      <calculatedColumnFormula>'Q2 19-Q3 19'!J14</calculatedColumnFormula>
    </tableColumn>
    <tableColumn id="6" name="Q4 2019" dataDxfId="2281">
      <calculatedColumnFormula>'Q2 19-Q3 19'!E14</calculatedColumnFormula>
    </tableColumn>
    <tableColumn id="7" name="Q1 2020" dataDxfId="2280">
      <calculatedColumnFormula>'Q2 19-Q3 19'!L14</calculatedColumnFormula>
    </tableColumn>
    <tableColumn id="8" name="Q2 2020" dataDxfId="2279">
      <calculatedColumnFormula>'Q2 20-Q3 20'!C14</calculatedColumnFormula>
    </tableColumn>
    <tableColumn id="9" name="Q3 2020" dataDxfId="2278">
      <calculatedColumnFormula>'Q2 20-Q3 20'!J14</calculatedColumnFormula>
    </tableColumn>
    <tableColumn id="10" name="Q4 2020" dataDxfId="2277">
      <calculatedColumnFormula>'Q4 20-Q1 21'!C14</calculatedColumnFormula>
    </tableColumn>
    <tableColumn id="11" name="Q1 2021" dataDxfId="2276">
      <calculatedColumnFormula>'Q4 20-Q1 21'!J14</calculatedColumnFormula>
    </tableColumn>
    <tableColumn id="12" name="Q2 2021" dataDxfId="2275">
      <calculatedColumnFormula>[1]Checks!$C14</calculatedColumnFormula>
    </tableColumn>
    <tableColumn id="13" name="Q3 2021" dataDxfId="2274">
      <calculatedColumnFormula>[1]Checks!$J14</calculatedColumnFormula>
    </tableColumn>
    <tableColumn id="14" name="Q4 2021" dataDxfId="2273" dataCellStyle="Comma">
      <calculatedColumnFormula>[2]Checks!$C14</calculatedColumnFormula>
    </tableColumn>
    <tableColumn id="15" name="Q1 2022" dataDxfId="2272" dataCellStyle="Comma">
      <calculatedColumnFormula>[2]Checks!$J14</calculatedColumnFormula>
    </tableColumn>
    <tableColumn id="16" name="Q2 2022" dataDxfId="2271">
      <calculatedColumnFormula>'Q2 22 - Q3 22'!C14</calculatedColumnFormula>
    </tableColumn>
    <tableColumn id="17" name="Q3 2022" dataDxfId="2270">
      <calculatedColumnFormula>'Q2 22 - Q3 22'!J14</calculatedColumnFormula>
    </tableColumn>
  </tableColumns>
  <tableStyleInfo name="TableStyleLight1" showFirstColumn="0" showLastColumn="0" showRowStripes="1" showColumnStripes="0"/>
</table>
</file>

<file path=xl/tables/table30.xml><?xml version="1.0" encoding="utf-8"?>
<table xmlns="http://schemas.openxmlformats.org/spreadsheetml/2006/main" id="244" name="Tabelle2964245" displayName="Tabelle2964245" ref="K71:N77" totalsRowShown="0" headerRowDxfId="1833" dataDxfId="1832">
  <autoFilter ref="K71:N77">
    <filterColumn colId="0" hiddenButton="1"/>
    <filterColumn colId="1" hiddenButton="1"/>
    <filterColumn colId="2" hiddenButton="1"/>
    <filterColumn colId="3" hiddenButton="1"/>
  </autoFilter>
  <sortState ref="K72:N77">
    <sortCondition ref="K72"/>
  </sortState>
  <tableColumns count="4">
    <tableColumn id="1" name="Country" dataDxfId="1831">
      <calculatedColumnFormula>'[3]Wholesale SMS'!H8</calculatedColumnFormula>
    </tableColumn>
    <tableColumn id="2" name="WB (group and non-group)" dataDxfId="1830">
      <calculatedColumnFormula>('[3]Wholesale SMS'!I18+'[3]Wholesale SMS'!I38)/('[3]Wholesale SMS'!I8+'[3]Wholesale SMS'!I28)</calculatedColumnFormula>
    </tableColumn>
    <tableColumn id="3" name="EEA (group and non-group)" dataDxfId="1829">
      <calculatedColumnFormula>('[3]Wholesale SMS'!J18+'[3]Wholesale SMS'!J38)/('[3]Wholesale SMS'!J8+'[3]Wholesale SMS'!J28)</calculatedColumnFormula>
    </tableColumn>
    <tableColumn id="4" name="ROW (group and non-group)" dataDxfId="1828">
      <calculatedColumnFormula>('[3]Wholesale SMS'!K18+'[3]Wholesale SMS'!K38)/('[3]Wholesale SMS'!K8+'[3]Wholesale SMS'!K28)</calculatedColumnFormula>
    </tableColumn>
  </tableColumns>
  <tableStyleInfo name="TableStyleLight1" showFirstColumn="0" showLastColumn="0" showRowStripes="1" showColumnStripes="0"/>
</table>
</file>

<file path=xl/tables/table300.xml><?xml version="1.0" encoding="utf-8"?>
<table xmlns="http://schemas.openxmlformats.org/spreadsheetml/2006/main" id="71" name="Tabelle679872" displayName="Tabelle679872" ref="I13:N19" totalsRowShown="0" headerRowDxfId="43" dataDxfId="41" headerRowBorderDxfId="42" tableBorderDxfId="40">
  <autoFilter ref="I13:N19"/>
  <sortState ref="I14:N19">
    <sortCondition ref="I13:I19"/>
  </sortState>
  <tableColumns count="6">
    <tableColumn id="1" name="Country" dataDxfId="39"/>
    <tableColumn id="2" name="Total number of subscribers" dataDxfId="38">
      <calculatedColumnFormula>[15]Subscribers!L8</calculatedColumnFormula>
    </tableColumn>
    <tableColumn id="3" name="Number of enabled roaming subscribers" dataDxfId="37">
      <calculatedColumnFormula>[15]Subscribers!M8</calculatedColumnFormula>
    </tableColumn>
    <tableColumn id="4" name="Number of RLAH+ enabled roaming subscribers in WB" dataDxfId="36">
      <calculatedColumnFormula>[15]Subscribers!O8</calculatedColumnFormula>
    </tableColumn>
    <tableColumn id="6" name="Number of enabled roaming subscribers in WB2" dataDxfId="35"/>
    <tableColumn id="5" name="Number of enabled roaming subscribers in EEA" dataDxfId="34">
      <calculatedColumnFormula>[15]Subscribers!P8</calculatedColumnFormula>
    </tableColumn>
  </tableColumns>
  <tableStyleInfo name="TableStyleLight6" showFirstColumn="0" showLastColumn="0" showRowStripes="1" showColumnStripes="0"/>
</table>
</file>

<file path=xl/tables/table301.xml><?xml version="1.0" encoding="utf-8"?>
<table xmlns="http://schemas.openxmlformats.org/spreadsheetml/2006/main" id="72" name="Tabelle689973" displayName="Tabelle689973" ref="B13:G19" totalsRowShown="0" headerRowDxfId="33" dataDxfId="31" headerRowBorderDxfId="32" tableBorderDxfId="30">
  <autoFilter ref="B13:G19"/>
  <sortState ref="B14:G19">
    <sortCondition ref="B13:B19"/>
  </sortState>
  <tableColumns count="6">
    <tableColumn id="1" name="Country" dataDxfId="29"/>
    <tableColumn id="2" name="Total number of subscribers" dataDxfId="28">
      <calculatedColumnFormula>[15]Subscribers!G8</calculatedColumnFormula>
    </tableColumn>
    <tableColumn id="3" name="Number of enabled roaming subscribers" dataDxfId="27">
      <calculatedColumnFormula>[15]Subscribers!H8</calculatedColumnFormula>
    </tableColumn>
    <tableColumn id="4" name="Number of RLAH+ enabled roaming subscribers in WB" dataDxfId="26">
      <calculatedColumnFormula>[15]Subscribers!J8</calculatedColumnFormula>
    </tableColumn>
    <tableColumn id="6" name="Number of enabled roaming subscribers in WB" dataDxfId="25"/>
    <tableColumn id="5" name="Number of enabled roaming subscribers in EEA" dataDxfId="24">
      <calculatedColumnFormula>[15]Subscribers!K8</calculatedColumnFormula>
    </tableColumn>
  </tableColumns>
  <tableStyleInfo name="TableStyleLight1" showFirstColumn="0" showLastColumn="0" showRowStripes="1" showColumnStripes="0"/>
</table>
</file>

<file path=xl/tables/table302.xml><?xml version="1.0" encoding="utf-8"?>
<table xmlns="http://schemas.openxmlformats.org/spreadsheetml/2006/main" id="73" name="Tabelle23484074" displayName="Tabelle23484074" ref="B31:D37" totalsRowShown="0" headerRowDxfId="23" dataDxfId="22" tableBorderDxfId="21">
  <autoFilter ref="B31:D37"/>
  <sortState ref="B32:D37">
    <sortCondition ref="B31:B37"/>
  </sortState>
  <tableColumns count="3">
    <tableColumn id="1" name="Country" dataDxfId="20"/>
    <tableColumn id="2" name="Q2 2019" dataDxfId="19">
      <calculatedColumnFormula>('[15]Retail volumes - voice'!#REF!/([15]Subscribers!#REF!))/3</calculatedColumnFormula>
    </tableColumn>
    <tableColumn id="3" name="Q3 2019" dataDxfId="18">
      <calculatedColumnFormula>('[15]Retail volumes - voice'!#REF!/([15]Subscribers!#REF!))/3</calculatedColumnFormula>
    </tableColumn>
  </tableColumns>
  <tableStyleInfo name="TableStyleLight1" showFirstColumn="0" showLastColumn="0" showRowStripes="1" showColumnStripes="0"/>
</table>
</file>

<file path=xl/tables/table303.xml><?xml version="1.0" encoding="utf-8"?>
<table xmlns="http://schemas.openxmlformats.org/spreadsheetml/2006/main" id="74" name="Tabelle24494175" displayName="Tabelle24494175" ref="F31:H37" totalsRowShown="0" headerRowDxfId="17" dataDxfId="16" tableBorderDxfId="15">
  <autoFilter ref="F31:H37"/>
  <sortState ref="F32:H37">
    <sortCondition ref="F31:F37"/>
  </sortState>
  <tableColumns count="3">
    <tableColumn id="1" name="Country" dataDxfId="14"/>
    <tableColumn id="2" name="Q2 2019" dataDxfId="13">
      <calculatedColumnFormula>('[15]Retail volumes - voice'!K9/([15]Subscribers!#REF!))/3</calculatedColumnFormula>
    </tableColumn>
    <tableColumn id="3" name="Q3 2019" dataDxfId="12">
      <calculatedColumnFormula>('[15]Retail volumes - voice'!P9/([15]Subscribers!#REF!))/3</calculatedColumnFormula>
    </tableColumn>
  </tableColumns>
  <tableStyleInfo name="TableStyleLight1" showFirstColumn="0" showLastColumn="0" showRowStripes="1" showColumnStripes="0"/>
</table>
</file>

<file path=xl/tables/table304.xml><?xml version="1.0" encoding="utf-8"?>
<table xmlns="http://schemas.openxmlformats.org/spreadsheetml/2006/main" id="75" name="Tabelle25504276" displayName="Tabelle25504276" ref="J31:L37" totalsRowShown="0" headerRowDxfId="11" dataDxfId="10" tableBorderDxfId="9">
  <autoFilter ref="J31:L37"/>
  <sortState ref="J32:L37">
    <sortCondition ref="J31:J37"/>
  </sortState>
  <tableColumns count="3">
    <tableColumn id="1" name="Country" dataDxfId="8"/>
    <tableColumn id="2" name="Q2 2019" dataDxfId="7">
      <calculatedColumnFormula>'[15]Retail volumes - SMS'!#REF!/[15]Subscribers!#REF!/3</calculatedColumnFormula>
    </tableColumn>
    <tableColumn id="3" name="Q3 2019" dataDxfId="6">
      <calculatedColumnFormula>'[15]Retail volumes - SMS'!#REF!/[15]Subscribers!#REF!/3</calculatedColumnFormula>
    </tableColumn>
  </tableColumns>
  <tableStyleInfo name="TableStyleLight1" showFirstColumn="0" showLastColumn="0" showRowStripes="1" showColumnStripes="0"/>
</table>
</file>

<file path=xl/tables/table305.xml><?xml version="1.0" encoding="utf-8"?>
<table xmlns="http://schemas.openxmlformats.org/spreadsheetml/2006/main" id="76" name="Tabelle26514377" displayName="Tabelle26514377" ref="N31:P37" totalsRowShown="0" headerRowDxfId="5" dataDxfId="4" tableBorderDxfId="3">
  <autoFilter ref="N31:P37"/>
  <sortState ref="N32:P37">
    <sortCondition ref="N31:N37"/>
  </sortState>
  <tableColumns count="3">
    <tableColumn id="1" name="Country" dataDxfId="2"/>
    <tableColumn id="2" name="Q2 2019" dataDxfId="1">
      <calculatedColumnFormula>'[15]Retail volumes - data'!#REF!/([15]Subscribers!#REF!)/3</calculatedColumnFormula>
    </tableColumn>
    <tableColumn id="3" name="Q3 2019" dataDxfId="0">
      <calculatedColumnFormula>'[15]Retail volumes - data'!#REF!/([15]Subscribers!#REF!)/3</calculatedColumnFormula>
    </tableColumn>
  </tableColumns>
  <tableStyleInfo name="TableStyleLight1" showFirstColumn="0" showLastColumn="0" showRowStripes="1" showColumnStripes="0"/>
</table>
</file>

<file path=xl/tables/table31.xml><?xml version="1.0" encoding="utf-8"?>
<table xmlns="http://schemas.openxmlformats.org/spreadsheetml/2006/main" id="245" name="Tabelle3067246" displayName="Tabelle3067246" ref="O71:R77" totalsRowShown="0" headerRowDxfId="1827" dataDxfId="1826">
  <autoFilter ref="O71:R77">
    <filterColumn colId="1" hiddenButton="1"/>
    <filterColumn colId="2" hiddenButton="1"/>
    <filterColumn colId="3" hiddenButton="1"/>
  </autoFilter>
  <sortState ref="O72:R77">
    <sortCondition ref="O72"/>
  </sortState>
  <tableColumns count="4">
    <tableColumn id="4" name="Country" dataDxfId="1825">
      <calculatedColumnFormula>'[3]Wholesale SMS'!H18</calculatedColumnFormula>
    </tableColumn>
    <tableColumn id="1" name="WB (group and non-group)" dataDxfId="1824">
      <calculatedColumnFormula>('[3]Wholesale SMS'!L18+'[3]Wholesale SMS'!L38)/('[3]Wholesale SMS'!L8+'[3]Wholesale SMS'!L28)</calculatedColumnFormula>
    </tableColumn>
    <tableColumn id="2" name="EEA (group and non-group)" dataDxfId="1823">
      <calculatedColumnFormula>('[3]Wholesale SMS'!M18+'[3]Wholesale SMS'!M38)/('[3]Wholesale SMS'!M8+'[3]Wholesale SMS'!M28)</calculatedColumnFormula>
    </tableColumn>
    <tableColumn id="3" name="ROW (group and non-group)" dataDxfId="1822">
      <calculatedColumnFormula>('[3]Wholesale SMS'!N18+'[3]Wholesale SMS'!N38)/('[3]Wholesale SMS'!N8+'[3]Wholesale SMS'!N28)</calculatedColumnFormula>
    </tableColumn>
  </tableColumns>
  <tableStyleInfo name="TableStyleLight6" showFirstColumn="0" showLastColumn="0" showRowStripes="1" showColumnStripes="0"/>
</table>
</file>

<file path=xl/tables/table32.xml><?xml version="1.0" encoding="utf-8"?>
<table xmlns="http://schemas.openxmlformats.org/spreadsheetml/2006/main" id="247" name="Tabelle3178248" displayName="Tabelle3178248" ref="T71:W77" totalsRowShown="0" headerRowDxfId="1821" dataDxfId="1820">
  <autoFilter ref="T71:W77">
    <filterColumn colId="0" hiddenButton="1"/>
    <filterColumn colId="1" hiddenButton="1"/>
    <filterColumn colId="2" hiddenButton="1"/>
    <filterColumn colId="3" hiddenButton="1"/>
  </autoFilter>
  <sortState ref="T72:W77">
    <sortCondition ref="T72"/>
  </sortState>
  <tableColumns count="4">
    <tableColumn id="1" name="Country" dataDxfId="1819">
      <calculatedColumnFormula>'[3]Wholesale data'!H8</calculatedColumnFormula>
    </tableColumn>
    <tableColumn id="2" name="WB (group and non-group)" dataDxfId="1818">
      <calculatedColumnFormula>('[3]Wholesale data'!I18+'[3]Wholesale data'!I38)/('[3]Wholesale data'!I8+'[3]Wholesale data'!I28)</calculatedColumnFormula>
    </tableColumn>
    <tableColumn id="3" name="EEA (group and non-group)" dataDxfId="1817">
      <calculatedColumnFormula>('[3]Wholesale data'!J18+'[3]Wholesale data'!J38)/('[3]Wholesale data'!J8+'[3]Wholesale data'!J28)</calculatedColumnFormula>
    </tableColumn>
    <tableColumn id="4" name="ROW (group and non-group)" dataDxfId="1816">
      <calculatedColumnFormula>('[3]Wholesale data'!K18+'[3]Wholesale data'!K38)/('[3]Wholesale data'!K8+'[3]Wholesale data'!K28)</calculatedColumnFormula>
    </tableColumn>
  </tableColumns>
  <tableStyleInfo name="TableStyleLight1" showFirstColumn="0" showLastColumn="0" showRowStripes="1" showColumnStripes="0"/>
</table>
</file>

<file path=xl/tables/table33.xml><?xml version="1.0" encoding="utf-8"?>
<table xmlns="http://schemas.openxmlformats.org/spreadsheetml/2006/main" id="248" name="Tabelle3279249" displayName="Tabelle3279249" ref="X71:AA77" totalsRowShown="0" headerRowDxfId="1815" dataDxfId="1814">
  <autoFilter ref="X71:AA77">
    <filterColumn colId="1" hiddenButton="1"/>
    <filterColumn colId="2" hiddenButton="1"/>
    <filterColumn colId="3" hiddenButton="1"/>
  </autoFilter>
  <sortState ref="X72:AA77">
    <sortCondition ref="X72"/>
  </sortState>
  <tableColumns count="4">
    <tableColumn id="4" name="Country" dataDxfId="1813">
      <calculatedColumnFormula>'[3]Wholesale data'!H18</calculatedColumnFormula>
    </tableColumn>
    <tableColumn id="1" name="WB (group and non-group)" dataDxfId="1812">
      <calculatedColumnFormula>('[3]Wholesale data'!L18+'[3]Wholesale data'!L38)/('[3]Wholesale data'!L8+'[3]Wholesale data'!L28)</calculatedColumnFormula>
    </tableColumn>
    <tableColumn id="2" name="EEA (group and non-group)" dataDxfId="1811">
      <calculatedColumnFormula>('[3]Wholesale data'!M18+'[3]Wholesale data'!M38)/('[3]Wholesale data'!M8+'[3]Wholesale data'!M28)</calculatedColumnFormula>
    </tableColumn>
    <tableColumn id="3" name="ROW (group and non-group)" dataDxfId="1810">
      <calculatedColumnFormula>('[3]Wholesale data'!N18+'[3]Wholesale data'!N38)/('[3]Wholesale data'!N8+'[3]Wholesale data'!N28)</calculatedColumnFormula>
    </tableColumn>
  </tableColumns>
  <tableStyleInfo name="TableStyleLight6" showFirstColumn="0" showLastColumn="0" showRowStripes="1" showColumnStripes="0"/>
</table>
</file>

<file path=xl/tables/table34.xml><?xml version="1.0" encoding="utf-8"?>
<table xmlns="http://schemas.openxmlformats.org/spreadsheetml/2006/main" id="261" name="Tabelle234480262" displayName="Tabelle234480262" ref="B22:D28" totalsRowShown="0" headerRowDxfId="1809" dataDxfId="1808" tableBorderDxfId="1807">
  <autoFilter ref="B22:D28"/>
  <sortState ref="B23:D28">
    <sortCondition ref="B22:B28"/>
  </sortState>
  <tableColumns count="3">
    <tableColumn id="1" name="Country" dataDxfId="1806">
      <calculatedColumnFormula>'[3]List of NRAs'!A3</calculatedColumnFormula>
    </tableColumn>
    <tableColumn id="2" name="Q2 2022" dataDxfId="1805">
      <calculatedColumnFormula>('[3]Retail volumes - voice'!C8/([3]Subscribers!H8))/3</calculatedColumnFormula>
    </tableColumn>
    <tableColumn id="3" name="Q3 2022" dataDxfId="1804">
      <calculatedColumnFormula>('[3]Retail volumes - voice'!D8/([3]Subscribers!N8))/3</calculatedColumnFormula>
    </tableColumn>
  </tableColumns>
  <tableStyleInfo name="TableStyleLight1" showFirstColumn="0" showLastColumn="0" showRowStripes="1" showColumnStripes="0"/>
</table>
</file>

<file path=xl/tables/table35.xml><?xml version="1.0" encoding="utf-8"?>
<table xmlns="http://schemas.openxmlformats.org/spreadsheetml/2006/main" id="262" name="Tabelle254681263" displayName="Tabelle254681263" ref="F22:H28" totalsRowShown="0" headerRowDxfId="1803" dataDxfId="1802" tableBorderDxfId="1801">
  <autoFilter ref="F22:H28"/>
  <sortState ref="F23:H28">
    <sortCondition ref="F22:F28"/>
  </sortState>
  <tableColumns count="3">
    <tableColumn id="1" name="Country" dataDxfId="1800">
      <calculatedColumnFormula>'[3]Retail volumes - SMS'!B8</calculatedColumnFormula>
    </tableColumn>
    <tableColumn id="2" name="Q2 2022" dataDxfId="1799">
      <calculatedColumnFormula>'[3]Retail volumes - SMS'!C8/[3]Subscribers!H8/3</calculatedColumnFormula>
    </tableColumn>
    <tableColumn id="3" name="Q3 2022" dataDxfId="1798">
      <calculatedColumnFormula>'[3]Retail volumes - SMS'!D8/[3]Subscribers!N8/3</calculatedColumnFormula>
    </tableColumn>
  </tableColumns>
  <tableStyleInfo name="TableStyleLight1" showFirstColumn="0" showLastColumn="0" showRowStripes="1" showColumnStripes="0"/>
</table>
</file>

<file path=xl/tables/table36.xml><?xml version="1.0" encoding="utf-8"?>
<table xmlns="http://schemas.openxmlformats.org/spreadsheetml/2006/main" id="263" name="Tabelle264782264" displayName="Tabelle264782264" ref="J22:L28" totalsRowShown="0" headerRowDxfId="1797" dataDxfId="1796" tableBorderDxfId="1795">
  <autoFilter ref="J22:L28"/>
  <sortState ref="J23:L28">
    <sortCondition ref="J22:J28"/>
  </sortState>
  <tableColumns count="3">
    <tableColumn id="1" name="Country" dataDxfId="1794">
      <calculatedColumnFormula>'[3]Retail volumes - data'!B8</calculatedColumnFormula>
    </tableColumn>
    <tableColumn id="2" name="Q2 2022" dataDxfId="1793">
      <calculatedColumnFormula>'[3]Retail volumes - data'!C8/([3]Subscribers!H8)/3</calculatedColumnFormula>
    </tableColumn>
    <tableColumn id="3" name="Q3 2022" dataDxfId="1792">
      <calculatedColumnFormula>'[3]Retail volumes - data'!C8/([3]Subscribers!N8)/3</calculatedColumnFormula>
    </tableColumn>
  </tableColumns>
  <tableStyleInfo name="TableStyleLight1" showFirstColumn="0" showLastColumn="0" showRowStripes="1" showColumnStripes="0"/>
</table>
</file>

<file path=xl/tables/table37.xml><?xml version="1.0" encoding="utf-8"?>
<table xmlns="http://schemas.openxmlformats.org/spreadsheetml/2006/main" id="264" name="Tabelle234883265" displayName="Tabelle234883265" ref="B61:D67" totalsRowShown="0" headerRowDxfId="1791" dataDxfId="1790" tableBorderDxfId="1789">
  <autoFilter ref="B61:D67"/>
  <sortState ref="B62:D67">
    <sortCondition ref="B62"/>
  </sortState>
  <tableColumns count="3">
    <tableColumn id="1" name="Country" dataDxfId="1788">
      <calculatedColumnFormula>'[3]Retail volumes - voice'!B8</calculatedColumnFormula>
    </tableColumn>
    <tableColumn id="2" name="Q2 2022" dataDxfId="1787">
      <calculatedColumnFormula>('[3]Retail volumes - voice'!M8/([3]Subscribers!M8))/3</calculatedColumnFormula>
    </tableColumn>
    <tableColumn id="3" name="Q3 2022" dataDxfId="1786">
      <calculatedColumnFormula>('[3]Retail volumes - voice'!S8/([3]Subscribers!S8))/3</calculatedColumnFormula>
    </tableColumn>
  </tableColumns>
  <tableStyleInfo name="TableStyleLight1" showFirstColumn="0" showLastColumn="0" showRowStripes="1" showColumnStripes="0"/>
</table>
</file>

<file path=xl/tables/table38.xml><?xml version="1.0" encoding="utf-8"?>
<table xmlns="http://schemas.openxmlformats.org/spreadsheetml/2006/main" id="265" name="Tabelle244984266" displayName="Tabelle244984266" ref="F61:H67" totalsRowShown="0" headerRowDxfId="1785" dataDxfId="1784" tableBorderDxfId="1783">
  <autoFilter ref="F61:H67"/>
  <sortState ref="F62:H67">
    <sortCondition ref="F62"/>
  </sortState>
  <tableColumns count="3">
    <tableColumn id="1" name="Country" dataDxfId="1782">
      <calculatedColumnFormula>'[3]Retail volumes - voice'!B56</calculatedColumnFormula>
    </tableColumn>
    <tableColumn id="2" name="Q2 2022" dataDxfId="1781">
      <calculatedColumnFormula>('[3]Retail volumes - voice'!M18/([3]Subscribers!M8))/3</calculatedColumnFormula>
    </tableColumn>
    <tableColumn id="3" name="Q3 2022" dataDxfId="1780">
      <calculatedColumnFormula>('[3]Retail volumes - voice'!S18/([3]Subscribers!S8))/3</calculatedColumnFormula>
    </tableColumn>
  </tableColumns>
  <tableStyleInfo name="TableStyleLight1" showFirstColumn="0" showLastColumn="0" showRowStripes="1" showColumnStripes="0"/>
</table>
</file>

<file path=xl/tables/table39.xml><?xml version="1.0" encoding="utf-8"?>
<table xmlns="http://schemas.openxmlformats.org/spreadsheetml/2006/main" id="266" name="Tabelle255085267" displayName="Tabelle255085267" ref="J61:L67" totalsRowShown="0" headerRowDxfId="1779" dataDxfId="1778" tableBorderDxfId="1777">
  <autoFilter ref="J61:L67"/>
  <sortState ref="J62:L67">
    <sortCondition ref="J62"/>
  </sortState>
  <tableColumns count="3">
    <tableColumn id="1" name="Country" dataDxfId="1776">
      <calculatedColumnFormula>'[3]Retail volumes - SMS'!B8</calculatedColumnFormula>
    </tableColumn>
    <tableColumn id="2" name="Q2 2022" dataDxfId="1775">
      <calculatedColumnFormula>'[3]Retail volumes - SMS'!M8/[3]Subscribers!M8/3</calculatedColumnFormula>
    </tableColumn>
    <tableColumn id="3" name="Q3 2022" dataDxfId="1774">
      <calculatedColumnFormula>'[3]Retail volumes - SMS'!S8/[3]Subscribers!S8/3</calculatedColumnFormula>
    </tableColumn>
  </tableColumns>
  <tableStyleInfo name="TableStyleLight1" showFirstColumn="0" showLastColumn="0" showRowStripes="1" showColumnStripes="0"/>
</table>
</file>

<file path=xl/tables/table4.xml><?xml version="1.0" encoding="utf-8"?>
<table xmlns="http://schemas.openxmlformats.org/spreadsheetml/2006/main" id="151" name="Tabelle2344152" displayName="Tabelle2344152" ref="A3:Q9" totalsRowShown="0" headerRowDxfId="2269" dataDxfId="2268" tableBorderDxfId="2267">
  <autoFilter ref="A3:Q9"/>
  <sortState ref="A4:E9">
    <sortCondition ref="A3:A9"/>
  </sortState>
  <tableColumns count="17">
    <tableColumn id="1" name="Country" dataDxfId="2266">
      <calculatedColumnFormula>'Q2 19-Q3 19'!B23</calculatedColumnFormula>
    </tableColumn>
    <tableColumn id="2" name="Q4 2018" dataDxfId="2265">
      <calculatedColumnFormula>'Q4 18-Q1 19'!C23</calculatedColumnFormula>
    </tableColumn>
    <tableColumn id="3" name="Q1 2019" dataDxfId="2264">
      <calculatedColumnFormula>'Q4 18-Q1 19'!D23</calculatedColumnFormula>
    </tableColumn>
    <tableColumn id="4" name="Q2 2019" dataDxfId="2263">
      <calculatedColumnFormula>'Q2 19-Q3 19'!C23</calculatedColumnFormula>
    </tableColumn>
    <tableColumn id="5" name="Q3 2019" dataDxfId="2262">
      <calculatedColumnFormula>'Q2 19-Q3 19'!D23</calculatedColumnFormula>
    </tableColumn>
    <tableColumn id="6" name="Q4 2019" dataDxfId="2261">
      <calculatedColumnFormula>'Q4 19-Q1 20'!C23</calculatedColumnFormula>
    </tableColumn>
    <tableColumn id="7" name="Q1 2020" dataDxfId="2260">
      <calculatedColumnFormula>'Q4 19-Q1 20'!D23</calculatedColumnFormula>
    </tableColumn>
    <tableColumn id="8" name="Q2 2020" dataDxfId="2259">
      <calculatedColumnFormula>'Q2 20-Q3 20'!C23</calculatedColumnFormula>
    </tableColumn>
    <tableColumn id="9" name="Q3 2020" dataDxfId="2258">
      <calculatedColumnFormula>'Q2 20-Q3 20'!D23</calculatedColumnFormula>
    </tableColumn>
    <tableColumn id="10" name="Q4 2020" dataDxfId="2257"/>
    <tableColumn id="11" name="Q1 2021" dataDxfId="2256"/>
    <tableColumn id="12" name="Q2 2021" dataDxfId="2255">
      <calculatedColumnFormula>'Q2 21-Q3 21'!C23</calculatedColumnFormula>
    </tableColumn>
    <tableColumn id="13" name="Q3 2021" dataDxfId="2254">
      <calculatedColumnFormula>'Q2 21-Q3 21'!D23</calculatedColumnFormula>
    </tableColumn>
    <tableColumn id="14" name="Q4 2021" dataDxfId="2253">
      <calculatedColumnFormula>'Q4 21 -Q1 22'!C23</calculatedColumnFormula>
    </tableColumn>
    <tableColumn id="15" name="Q1 2022" dataDxfId="2252">
      <calculatedColumnFormula>'Q4 21 -Q1 22'!D23</calculatedColumnFormula>
    </tableColumn>
    <tableColumn id="16" name="Q2 2022" dataDxfId="2251">
      <calculatedColumnFormula>'Q2 22 - Q3 22'!C23</calculatedColumnFormula>
    </tableColumn>
    <tableColumn id="17" name="Q3 2022" dataDxfId="2250">
      <calculatedColumnFormula>'Q2 22 - Q3 22'!D23</calculatedColumnFormula>
    </tableColumn>
  </tableColumns>
  <tableStyleInfo name="TableStyleLight1" showFirstColumn="0" showLastColumn="0" showRowStripes="1" showColumnStripes="0"/>
</table>
</file>

<file path=xl/tables/table40.xml><?xml version="1.0" encoding="utf-8"?>
<table xmlns="http://schemas.openxmlformats.org/spreadsheetml/2006/main" id="267" name="Tabelle265186268" displayName="Tabelle265186268" ref="N61:P67" totalsRowShown="0" headerRowDxfId="1773" dataDxfId="1772" tableBorderDxfId="1771">
  <autoFilter ref="N61:P67"/>
  <sortState ref="N62:P67">
    <sortCondition ref="N62"/>
  </sortState>
  <tableColumns count="3">
    <tableColumn id="1" name="Country" dataDxfId="1770">
      <calculatedColumnFormula>'[3]Retail volumes - data'!B8</calculatedColumnFormula>
    </tableColumn>
    <tableColumn id="2" name="Q2 2022" dataDxfId="1769">
      <calculatedColumnFormula>'[3]Retail volumes - data'!M8/([3]Subscribers!M8)/3</calculatedColumnFormula>
    </tableColumn>
    <tableColumn id="3" name="Q3 2022" dataDxfId="1768">
      <calculatedColumnFormula>'[3]Retail volumes - data'!S8/([3]Subscribers!S8)/3</calculatedColumnFormula>
    </tableColumn>
  </tableColumns>
  <tableStyleInfo name="TableStyleLight1" showFirstColumn="0" showLastColumn="0" showRowStripes="1" showColumnStripes="0"/>
</table>
</file>

<file path=xl/tables/table41.xml><?xml version="1.0" encoding="utf-8"?>
<table xmlns="http://schemas.openxmlformats.org/spreadsheetml/2006/main" id="268" name="Tabelle27287269" displayName="Tabelle27287269" ref="B82:G88" totalsRowShown="0" headerRowDxfId="1767" dataDxfId="1766" tableBorderDxfId="1765">
  <autoFilter ref="B82:G88"/>
  <sortState ref="B83:G88">
    <sortCondition ref="B83"/>
  </sortState>
  <tableColumns count="6">
    <tableColumn id="1" name="Country" dataDxfId="1764">
      <calculatedColumnFormula>'[3]Retail revenues - voice'!H8</calculatedColumnFormula>
    </tableColumn>
    <tableColumn id="5" name="WB RLAH+" dataDxfId="1763"/>
    <tableColumn id="6" name="WB RLAH" dataDxfId="1762"/>
    <tableColumn id="2" name="WB alternative" dataDxfId="1761">
      <calculatedColumnFormula>'[3]Retail revenues - voice'!L8/'[3]Retail volumes - voice'!L8</calculatedColumnFormula>
    </tableColumn>
    <tableColumn id="3" name="EEA " dataDxfId="1760">
      <calculatedColumnFormula>'[3]Retail revenues - voice'!M8/'[3]Retail volumes - voice'!M8</calculatedColumnFormula>
    </tableColumn>
    <tableColumn id="4" name="ROW " dataDxfId="1759">
      <calculatedColumnFormula>'[3]Retail revenues - voice'!N8/'[3]Retail volumes - voice'!N8</calculatedColumnFormula>
    </tableColumn>
  </tableColumns>
  <tableStyleInfo name="TableStyleLight1" showFirstColumn="0" showLastColumn="0" showRowStripes="1" showColumnStripes="0"/>
</table>
</file>

<file path=xl/tables/table42.xml><?xml version="1.0" encoding="utf-8"?>
<table xmlns="http://schemas.openxmlformats.org/spreadsheetml/2006/main" id="269" name="Tabelle28388270" displayName="Tabelle28388270" ref="H82:M88" totalsRowShown="0" headerRowDxfId="1758" dataDxfId="1757" tableBorderDxfId="1756">
  <autoFilter ref="H82:M88"/>
  <sortState ref="H83:M88">
    <sortCondition ref="H83"/>
  </sortState>
  <tableColumns count="6">
    <tableColumn id="4" name="Country" dataDxfId="1755">
      <calculatedColumnFormula>'[3]Retail revenues - voice'!H8</calculatedColumnFormula>
    </tableColumn>
    <tableColumn id="5" name="WB RLAH+" dataDxfId="1754">
      <calculatedColumnFormula>'[3]Retail revenues - voice'!Q13/'[3]Retail volumes - voice'!Q13</calculatedColumnFormula>
    </tableColumn>
    <tableColumn id="6" name="WB RLAH" dataDxfId="1753">
      <calculatedColumnFormula>'[3]Retail revenues - voice'!P13/'[3]Retail volumes - voice'!P13</calculatedColumnFormula>
    </tableColumn>
    <tableColumn id="1" name="WB  alternative" dataDxfId="1752">
      <calculatedColumnFormula>'[3]Retail revenues - voice'!R8/'[3]Retail volumes - voice'!R8</calculatedColumnFormula>
    </tableColumn>
    <tableColumn id="2" name="EEA  " dataDxfId="1751">
      <calculatedColumnFormula>'[3]Retail revenues - voice'!S8/'[3]Retail volumes - voice'!S8</calculatedColumnFormula>
    </tableColumn>
    <tableColumn id="3" name="ROW  " dataDxfId="1750">
      <calculatedColumnFormula>'[3]Retail revenues - voice'!T8/'[3]Retail volumes - voice'!T8</calculatedColumnFormula>
    </tableColumn>
  </tableColumns>
  <tableStyleInfo name="TableStyleLight6" showFirstColumn="0" showLastColumn="0" showRowStripes="1" showColumnStripes="0"/>
</table>
</file>

<file path=xl/tables/table43.xml><?xml version="1.0" encoding="utf-8"?>
<table xmlns="http://schemas.openxmlformats.org/spreadsheetml/2006/main" id="270" name="Tabelle295289271" displayName="Tabelle295289271" ref="AB82:AG88" totalsRowShown="0" headerRowDxfId="1749" dataDxfId="1748">
  <autoFilter ref="AB82:AG88"/>
  <sortState ref="AB83:AG88">
    <sortCondition ref="AB83"/>
  </sortState>
  <tableColumns count="6">
    <tableColumn id="1" name="Country" dataDxfId="1747">
      <calculatedColumnFormula>'[3]Retail revenues - SMS'!H8</calculatedColumnFormula>
    </tableColumn>
    <tableColumn id="5" name="WB RLAH+" dataDxfId="1746"/>
    <tableColumn id="6" name="WB RLAH" dataDxfId="1745">
      <calculatedColumnFormula>'[3]Retail revenues - SMS'!J8/'[3]Retail volumes - SMS'!J8</calculatedColumnFormula>
    </tableColumn>
    <tableColumn id="2" name="WB  " dataDxfId="1744">
      <calculatedColumnFormula>'[3]Retail revenues - SMS'!L8/'[3]Retail volumes - SMS'!L8</calculatedColumnFormula>
    </tableColumn>
    <tableColumn id="3" name="EEA  " dataDxfId="1743">
      <calculatedColumnFormula>'[3]Retail revenues - SMS'!M8/'[3]Retail volumes - SMS'!M8</calculatedColumnFormula>
    </tableColumn>
    <tableColumn id="4" name="ROW  " dataDxfId="1742">
      <calculatedColumnFormula>'[3]Retail revenues - SMS'!N8/'[3]Retail volumes - SMS'!N8</calculatedColumnFormula>
    </tableColumn>
  </tableColumns>
  <tableStyleInfo name="TableStyleLight1" showFirstColumn="0" showLastColumn="0" showRowStripes="1" showColumnStripes="0"/>
</table>
</file>

<file path=xl/tables/table44.xml><?xml version="1.0" encoding="utf-8"?>
<table xmlns="http://schemas.openxmlformats.org/spreadsheetml/2006/main" id="271" name="Tabelle305390272" displayName="Tabelle305390272" ref="AH82:AM88" totalsRowShown="0" headerRowDxfId="1741" dataDxfId="1740">
  <autoFilter ref="AH82:AM88"/>
  <sortState ref="AH83:AK88">
    <sortCondition ref="AH41:AH47"/>
  </sortState>
  <tableColumns count="6">
    <tableColumn id="4" name="Country" dataDxfId="1739">
      <calculatedColumnFormula>'[3]Retail revenues - SMS'!H8</calculatedColumnFormula>
    </tableColumn>
    <tableColumn id="5" name="WB RLAH+" dataDxfId="1738"/>
    <tableColumn id="6" name="WB RLAH" dataDxfId="1737"/>
    <tableColumn id="1" name="WB  " dataDxfId="1736"/>
    <tableColumn id="2" name="EEA  " dataDxfId="1735"/>
    <tableColumn id="3" name="ROW  " dataDxfId="1734"/>
  </tableColumns>
  <tableStyleInfo name="TableStyleLight6" showFirstColumn="0" showLastColumn="0" showRowStripes="1" showColumnStripes="0"/>
</table>
</file>

<file path=xl/tables/table45.xml><?xml version="1.0" encoding="utf-8"?>
<table xmlns="http://schemas.openxmlformats.org/spreadsheetml/2006/main" id="272" name="Tabelle315491273" displayName="Tabelle315491273" ref="AO82:AT88" totalsRowShown="0" headerRowDxfId="1733" dataDxfId="1732">
  <autoFilter ref="AO82:AT88"/>
  <sortState ref="AO83:AT88">
    <sortCondition ref="AO83"/>
  </sortState>
  <tableColumns count="6">
    <tableColumn id="1" name="Country" dataDxfId="1731">
      <calculatedColumnFormula>'[3]Retail revenues - data'!H8</calculatedColumnFormula>
    </tableColumn>
    <tableColumn id="2" name="WB RLAH+" dataDxfId="1730">
      <calculatedColumnFormula>'[3]Retail revenues - data'!K8/'[3]Retail volumes - data'!L8</calculatedColumnFormula>
    </tableColumn>
    <tableColumn id="5" name="WB RLAH" dataDxfId="1729">
      <calculatedColumnFormula>'[3]Retail revenues - data'!J8/'[3]Retail volumes - data'!J8</calculatedColumnFormula>
    </tableColumn>
    <tableColumn id="6" name="WB" dataDxfId="1728"/>
    <tableColumn id="3" name="EEA  " dataDxfId="1727">
      <calculatedColumnFormula>'[3]Retail revenues - data'!M8/'[3]Retail volumes - data'!M8</calculatedColumnFormula>
    </tableColumn>
    <tableColumn id="4" name="ROW  " dataDxfId="1726">
      <calculatedColumnFormula>'[3]Retail revenues - data'!N8/'[3]Retail volumes - data'!N8</calculatedColumnFormula>
    </tableColumn>
  </tableColumns>
  <tableStyleInfo name="TableStyleLight1" showFirstColumn="0" showLastColumn="0" showRowStripes="1" showColumnStripes="0"/>
</table>
</file>

<file path=xl/tables/table46.xml><?xml version="1.0" encoding="utf-8"?>
<table xmlns="http://schemas.openxmlformats.org/spreadsheetml/2006/main" id="273" name="Tabelle325592274" displayName="Tabelle325592274" ref="AU82:AZ88" totalsRowShown="0" headerRowDxfId="1725" dataDxfId="1724">
  <autoFilter ref="AU82:AZ88"/>
  <sortState ref="AU83:AZ88">
    <sortCondition ref="AU41:AU47"/>
  </sortState>
  <tableColumns count="6">
    <tableColumn id="4" name="Country" dataDxfId="1723">
      <calculatedColumnFormula>'[3]Retail revenues - data'!H8</calculatedColumnFormula>
    </tableColumn>
    <tableColumn id="1" name="WB RLAH+" dataDxfId="1722">
      <calculatedColumnFormula>'[3]Retail revenues - data'!Q8/'[3]Retail volumes - data'!R8</calculatedColumnFormula>
    </tableColumn>
    <tableColumn id="5" name="WB RLAH" dataDxfId="1721"/>
    <tableColumn id="6" name="WB" dataDxfId="1720"/>
    <tableColumn id="2" name="EEA  " dataDxfId="1719"/>
    <tableColumn id="3" name="ROW  " dataDxfId="1718"/>
  </tableColumns>
  <tableStyleInfo name="TableStyleLight6" showFirstColumn="0" showLastColumn="0" showRowStripes="1" showColumnStripes="0"/>
</table>
</file>

<file path=xl/tables/table47.xml><?xml version="1.0" encoding="utf-8"?>
<table xmlns="http://schemas.openxmlformats.org/spreadsheetml/2006/main" id="274" name="Tabelle2725693275" displayName="Tabelle2725693275" ref="B4:E10" totalsRowShown="0" headerRowDxfId="1717" dataDxfId="1716" tableBorderDxfId="1715">
  <autoFilter ref="B4:E10"/>
  <sortState ref="B5:E10">
    <sortCondition ref="B4:B10"/>
  </sortState>
  <tableColumns count="4">
    <tableColumn id="1" name="Country" dataDxfId="1714">
      <calculatedColumnFormula>'[3]List of NRAs'!A3</calculatedColumnFormula>
    </tableColumn>
    <tableColumn id="3" name="Voice domestic revenue" dataDxfId="1713">
      <calculatedColumnFormula>'[3]Retail revenues - voice'!C8/[3]Subscribers!H8/3</calculatedColumnFormula>
    </tableColumn>
    <tableColumn id="4" name="SMS domestic revenue" dataDxfId="1712">
      <calculatedColumnFormula>'[3]Retail revenues - SMS'!C8/[3]Subscribers!H8/3</calculatedColumnFormula>
    </tableColumn>
    <tableColumn id="6" name="Data domestic revenue" dataDxfId="1711">
      <calculatedColumnFormula>'[3]Retail revenues - data'!C8/[3]Subscribers!H8/3</calculatedColumnFormula>
    </tableColumn>
  </tableColumns>
  <tableStyleInfo name="TableStyleLight1" showFirstColumn="0" showLastColumn="0" showRowStripes="1" showColumnStripes="0"/>
</table>
</file>

<file path=xl/tables/table48.xml><?xml version="1.0" encoding="utf-8"?>
<table xmlns="http://schemas.openxmlformats.org/spreadsheetml/2006/main" id="275" name="Tabelle2726294276" displayName="Tabelle2726294276" ref="O82:T88" totalsRowShown="0" headerRowDxfId="1710" dataDxfId="1709" tableBorderDxfId="1708">
  <autoFilter ref="O82:T88"/>
  <sortState ref="O83:T88">
    <sortCondition ref="O83"/>
  </sortState>
  <tableColumns count="6">
    <tableColumn id="1" name="Country" dataDxfId="1707">
      <calculatedColumnFormula>'[3]Retail revenues - voice'!H18</calculatedColumnFormula>
    </tableColumn>
    <tableColumn id="5" name="WB RLAH+" dataDxfId="1706"/>
    <tableColumn id="6" name="WB RLAH" dataDxfId="1705">
      <calculatedColumnFormula>'[3]Retail revenues - voice'!J18/'[3]Retail volumes - voice'!J18</calculatedColumnFormula>
    </tableColumn>
    <tableColumn id="2" name="WB  alternative" dataDxfId="1704">
      <calculatedColumnFormula>'[3]Retail revenues - voice'!L18/'[3]Retail volumes - voice'!L18</calculatedColumnFormula>
    </tableColumn>
    <tableColumn id="3" name="EEA  " dataDxfId="1703">
      <calculatedColumnFormula>'[3]Retail revenues - voice'!M18/'[3]Retail volumes - voice'!M18</calculatedColumnFormula>
    </tableColumn>
    <tableColumn id="4" name="ROW  " dataDxfId="1702">
      <calculatedColumnFormula>'[3]Retail revenues - voice'!N18/'[3]Retail volumes - voice'!N18</calculatedColumnFormula>
    </tableColumn>
  </tableColumns>
  <tableStyleInfo name="TableStyleLight1" showFirstColumn="0" showLastColumn="0" showRowStripes="1" showColumnStripes="0"/>
</table>
</file>

<file path=xl/tables/table49.xml><?xml version="1.0" encoding="utf-8"?>
<table xmlns="http://schemas.openxmlformats.org/spreadsheetml/2006/main" id="276" name="Tabelle2836395277" displayName="Tabelle2836395277" ref="U82:Z88" totalsRowShown="0" headerRowDxfId="1701" dataDxfId="1700" tableBorderDxfId="1699">
  <autoFilter ref="U82:Z88"/>
  <sortState ref="U83:Z88">
    <sortCondition ref="U83"/>
  </sortState>
  <tableColumns count="6">
    <tableColumn id="4" name="Country" dataDxfId="1698">
      <calculatedColumnFormula>'[3]Retail revenues - voice'!H18</calculatedColumnFormula>
    </tableColumn>
    <tableColumn id="5" name="WB RLAH+" dataDxfId="1697"/>
    <tableColumn id="6" name="WB RLAH" dataDxfId="1696">
      <calculatedColumnFormula>'[3]Retail revenues - voice'!P18/'[3]Retail volumes - voice'!P18</calculatedColumnFormula>
    </tableColumn>
    <tableColumn id="1" name="WB alternative" dataDxfId="1695">
      <calculatedColumnFormula>'[3]Retail revenues - voice'!R18/'[3]Retail volumes - voice'!R18</calculatedColumnFormula>
    </tableColumn>
    <tableColumn id="2" name="EEA  " dataDxfId="1694">
      <calculatedColumnFormula>'[3]Retail revenues - voice'!S18/'[3]Retail volumes - voice'!S18</calculatedColumnFormula>
    </tableColumn>
    <tableColumn id="3" name="ROW  " dataDxfId="1693">
      <calculatedColumnFormula>'[3]Retail revenues - voice'!T18/'[3]Retail volumes - voice'!T18</calculatedColumnFormula>
    </tableColumn>
  </tableColumns>
  <tableStyleInfo name="TableStyleLight6" showFirstColumn="0" showLastColumn="0" showRowStripes="1" showColumnStripes="0"/>
</table>
</file>

<file path=xl/tables/table5.xml><?xml version="1.0" encoding="utf-8"?>
<table xmlns="http://schemas.openxmlformats.org/spreadsheetml/2006/main" id="152" name="Tabelle2546153" displayName="Tabelle2546153" ref="A12:Q18" totalsRowShown="0" headerRowDxfId="2249" dataDxfId="2248" tableBorderDxfId="2247">
  <autoFilter ref="A12:Q18"/>
  <sortState ref="A13:E18">
    <sortCondition ref="A12:A18"/>
  </sortState>
  <tableColumns count="17">
    <tableColumn id="1" name="Country" dataDxfId="2246">
      <calculatedColumnFormula>A4</calculatedColumnFormula>
    </tableColumn>
    <tableColumn id="2" name="Q4 2018" dataDxfId="2245">
      <calculatedColumnFormula>'Q4 18-Q1 19'!G23</calculatedColumnFormula>
    </tableColumn>
    <tableColumn id="3" name="Q1 2019" dataDxfId="2244">
      <calculatedColumnFormula>'Q4 18-Q1 19'!H23</calculatedColumnFormula>
    </tableColumn>
    <tableColumn id="4" name="Q2 2019" dataDxfId="2243">
      <calculatedColumnFormula>'Q2 19-Q3 19'!G23</calculatedColumnFormula>
    </tableColumn>
    <tableColumn id="5" name="Q3 2019" dataDxfId="2242">
      <calculatedColumnFormula>'Q2 19-Q3 19'!H23</calculatedColumnFormula>
    </tableColumn>
    <tableColumn id="6" name="Q4 2019" dataDxfId="2241">
      <calculatedColumnFormula>'Q2 19-Q3 19'!I23</calculatedColumnFormula>
    </tableColumn>
    <tableColumn id="7" name="Q1 2020" dataDxfId="2240">
      <calculatedColumnFormula>'Q2 19-Q3 19'!J23</calculatedColumnFormula>
    </tableColumn>
    <tableColumn id="8" name="Q2 2020" dataDxfId="2239">
      <calculatedColumnFormula>'Q4 19-Q1 20'!I23</calculatedColumnFormula>
    </tableColumn>
    <tableColumn id="9" name="Q3 2020" dataDxfId="2238">
      <calculatedColumnFormula>'Q4 19-Q1 20'!J23</calculatedColumnFormula>
    </tableColumn>
    <tableColumn id="10" name="Q4 2020" dataDxfId="2237"/>
    <tableColumn id="11" name="Q1 2021" dataDxfId="2236"/>
    <tableColumn id="12" name="Q2 2021" dataDxfId="2235">
      <calculatedColumnFormula>'Q2 21-Q3 21'!G23</calculatedColumnFormula>
    </tableColumn>
    <tableColumn id="13" name="Q3 2021" dataDxfId="2234">
      <calculatedColumnFormula>'Q2 21-Q3 21'!H23</calculatedColumnFormula>
    </tableColumn>
    <tableColumn id="14" name="Q4 2021" dataDxfId="2233">
      <calculatedColumnFormula>'Q4 21 -Q1 22'!G23</calculatedColumnFormula>
    </tableColumn>
    <tableColumn id="15" name="Q1 2022" dataDxfId="2232">
      <calculatedColumnFormula>'Q4 21 -Q1 22'!H23</calculatedColumnFormula>
    </tableColumn>
    <tableColumn id="16" name="Q2 2022" dataDxfId="2231">
      <calculatedColumnFormula>'Q2 22 - Q3 22'!G23</calculatedColumnFormula>
    </tableColumn>
    <tableColumn id="17" name="Q3 2022" dataDxfId="2230">
      <calculatedColumnFormula>'Q2 22 - Q3 22'!H23</calculatedColumnFormula>
    </tableColumn>
  </tableColumns>
  <tableStyleInfo name="TableStyleLight1" showFirstColumn="0" showLastColumn="0" showRowStripes="1" showColumnStripes="0"/>
</table>
</file>

<file path=xl/tables/table50.xml><?xml version="1.0" encoding="utf-8"?>
<table xmlns="http://schemas.openxmlformats.org/spreadsheetml/2006/main" id="277" name="Tabelle6496278" displayName="Tabelle6496278" ref="F4:I10" totalsRowShown="0" headerRowDxfId="1692" dataDxfId="1691">
  <autoFilter ref="F4:I10"/>
  <sortState ref="F5:I10">
    <sortCondition ref="F4:F10"/>
  </sortState>
  <tableColumns count="4">
    <tableColumn id="4" name="Country" dataDxfId="1690">
      <calculatedColumnFormula>'[3]Retail revenues - voice'!B8</calculatedColumnFormula>
    </tableColumn>
    <tableColumn id="1" name="Voice domestic revenue" dataDxfId="1689">
      <calculatedColumnFormula>'[3]Retail revenues - voice'!D8/[3]Subscribers!N8/3</calculatedColumnFormula>
    </tableColumn>
    <tableColumn id="2" name="SMS domestic revenue" dataDxfId="1688">
      <calculatedColumnFormula>'[3]Retail revenues - SMS'!D8/[3]Subscribers!N8/3</calculatedColumnFormula>
    </tableColumn>
    <tableColumn id="3" name="Data domestic revenue" dataDxfId="1687">
      <calculatedColumnFormula>'[3]Retail revenues - data'!D8/[3]Subscribers!N8/3</calculatedColumnFormula>
    </tableColumn>
  </tableColumns>
  <tableStyleInfo name="TableStyleLight6" showFirstColumn="0" showLastColumn="0" showRowStripes="1" showColumnStripes="0"/>
</table>
</file>

<file path=xl/tables/table51.xml><?xml version="1.0" encoding="utf-8"?>
<table xmlns="http://schemas.openxmlformats.org/spreadsheetml/2006/main" id="278" name="Tabelle6597279" displayName="Tabelle6597279" ref="K4:N10" totalsRowShown="0" headerRowDxfId="1686" dataDxfId="1685">
  <autoFilter ref="K4:N10"/>
  <sortState ref="K5:M10">
    <sortCondition ref="K4:K10"/>
  </sortState>
  <tableColumns count="4">
    <tableColumn id="1" name="Country" dataDxfId="1684">
      <calculatedColumnFormula>'[3]List of NRAs'!A3</calculatedColumnFormula>
    </tableColumn>
    <tableColumn id="2" name="Q2 2022" dataDxfId="1683">
      <calculatedColumnFormula>Tabelle2725693275[[#This Row],[Voice domestic revenue]]+Tabelle2725693275[[#This Row],[SMS domestic revenue]]+Tabelle2725693275[[#This Row],[Data domestic revenue]]</calculatedColumnFormula>
    </tableColumn>
    <tableColumn id="3" name="Q3 2022" dataDxfId="1682">
      <calculatedColumnFormula>Tabelle6496278[[#This Row],[Voice domestic revenue]]+Tabelle6496278[[#This Row],[SMS domestic revenue]]+Tabelle6496278[[#This Row],[Data domestic revenue]]</calculatedColumnFormula>
    </tableColumn>
    <tableColumn id="4" name="Comments" dataDxfId="1681"/>
  </tableColumns>
  <tableStyleInfo name="TableStyleLight1" showFirstColumn="0" showLastColumn="0" showRowStripes="1" showColumnStripes="0"/>
</table>
</file>

<file path=xl/tables/table52.xml><?xml version="1.0" encoding="utf-8"?>
<table xmlns="http://schemas.openxmlformats.org/spreadsheetml/2006/main" id="279" name="Tabelle6798280" displayName="Tabelle6798280" ref="I13:N19" totalsRowShown="0" headerRowDxfId="1680" dataDxfId="1678" headerRowBorderDxfId="1679" tableBorderDxfId="1677">
  <autoFilter ref="I13:N19"/>
  <sortState ref="I14:N19">
    <sortCondition ref="I13:I19"/>
  </sortState>
  <tableColumns count="6">
    <tableColumn id="1" name="Country" dataDxfId="1676">
      <calculatedColumnFormula>'[3]List of NRAs'!A3</calculatedColumnFormula>
    </tableColumn>
    <tableColumn id="2" name="Total number of subscribers" dataDxfId="1675">
      <calculatedColumnFormula>[3]Subscribers!N8</calculatedColumnFormula>
    </tableColumn>
    <tableColumn id="3" name="Number of enabled roaming subscribers" dataDxfId="1674">
      <calculatedColumnFormula>[3]Subscribers!O8</calculatedColumnFormula>
    </tableColumn>
    <tableColumn id="4" name="Number of RLAH enabled roaming subscribers in WB" dataDxfId="1673" dataCellStyle="Comma"/>
    <tableColumn id="6" name="Number of enabled roaming subscribers in WB2" dataDxfId="1672"/>
    <tableColumn id="5" name="Number of enabled roaming subscribers in EEA" dataDxfId="1671" dataCellStyle="Comma"/>
  </tableColumns>
  <tableStyleInfo name="TableStyleLight6" showFirstColumn="0" showLastColumn="0" showRowStripes="1" showColumnStripes="0"/>
</table>
</file>

<file path=xl/tables/table53.xml><?xml version="1.0" encoding="utf-8"?>
<table xmlns="http://schemas.openxmlformats.org/spreadsheetml/2006/main" id="280" name="Tabelle6899281" displayName="Tabelle6899281" ref="B13:G19" totalsRowShown="0" headerRowDxfId="1670" dataDxfId="1668" headerRowBorderDxfId="1669" tableBorderDxfId="1667">
  <autoFilter ref="B13:G19"/>
  <sortState ref="B14:G19">
    <sortCondition ref="B13:B19"/>
  </sortState>
  <tableColumns count="6">
    <tableColumn id="1" name="Country" dataDxfId="1666">
      <calculatedColumnFormula>'[3]List of NRAs'!A3</calculatedColumnFormula>
    </tableColumn>
    <tableColumn id="2" name="Total number of subscribers" dataDxfId="1665">
      <calculatedColumnFormula>[3]Subscribers!H8</calculatedColumnFormula>
    </tableColumn>
    <tableColumn id="3" name="Number of enabled roaming subscribers" dataDxfId="1664">
      <calculatedColumnFormula>[3]Subscribers!I8</calculatedColumnFormula>
    </tableColumn>
    <tableColumn id="4" name="Number of RLAH enabled roaming subscribers in WB" dataDxfId="1663" dataCellStyle="Comma"/>
    <tableColumn id="6" name="Number of enabled roaming subscribers in WB" dataDxfId="1662"/>
    <tableColumn id="5" name="Number of enabled roaming subscribers in EEA" dataDxfId="1661" dataCellStyle="Comma"/>
  </tableColumns>
  <tableStyleInfo name="TableStyleLight1" showFirstColumn="0" showLastColumn="0" showRowStripes="1" showColumnStripes="0"/>
</table>
</file>

<file path=xl/tables/table54.xml><?xml version="1.0" encoding="utf-8"?>
<table xmlns="http://schemas.openxmlformats.org/spreadsheetml/2006/main" id="281" name="Tabelle234840282" displayName="Tabelle234840282" ref="B43:D49" totalsRowShown="0" headerRowDxfId="1660" dataDxfId="1659" tableBorderDxfId="1658">
  <autoFilter ref="B43:D49"/>
  <sortState ref="B44:D49">
    <sortCondition ref="B43:B49"/>
  </sortState>
  <tableColumns count="3">
    <tableColumn id="1" name="Country" dataDxfId="1657">
      <calculatedColumnFormula>'[3]Retail volumes - voice'!#REF!</calculatedColumnFormula>
    </tableColumn>
    <tableColumn id="2" name="Q2 2022" dataDxfId="1656">
      <calculatedColumnFormula>('[3]Retail volumes - voice'!#REF!/([3]Subscribers!#REF!))/3</calculatedColumnFormula>
    </tableColumn>
    <tableColumn id="3" name="Q3 2022" dataDxfId="1655">
      <calculatedColumnFormula>('[3]Retail volumes - voice'!#REF!/([3]Subscribers!#REF!))/3</calculatedColumnFormula>
    </tableColumn>
  </tableColumns>
  <tableStyleInfo name="TableStyleLight1" showFirstColumn="0" showLastColumn="0" showRowStripes="1" showColumnStripes="0"/>
</table>
</file>

<file path=xl/tables/table55.xml><?xml version="1.0" encoding="utf-8"?>
<table xmlns="http://schemas.openxmlformats.org/spreadsheetml/2006/main" id="282" name="Tabelle244941283" displayName="Tabelle244941283" ref="F43:H49" totalsRowShown="0" headerRowDxfId="1654" dataDxfId="1653" tableBorderDxfId="1652">
  <autoFilter ref="F43:H49"/>
  <sortState ref="F44:H49">
    <sortCondition ref="F43:F49"/>
  </sortState>
  <tableColumns count="3">
    <tableColumn id="1" name="Country" dataDxfId="1651">
      <calculatedColumnFormula>'[3]Retail volumes - voice'!B29</calculatedColumnFormula>
    </tableColumn>
    <tableColumn id="2" name="Q2 2022" dataDxfId="1650">
      <calculatedColumnFormula>('[3]Retail volumes - voice'!M9/([3]Subscribers!#REF!))/3</calculatedColumnFormula>
    </tableColumn>
    <tableColumn id="3" name="Q3 2022" dataDxfId="1649">
      <calculatedColumnFormula>('[3]Retail volumes - voice'!S9/([3]Subscribers!#REF!))/3</calculatedColumnFormula>
    </tableColumn>
  </tableColumns>
  <tableStyleInfo name="TableStyleLight1" showFirstColumn="0" showLastColumn="0" showRowStripes="1" showColumnStripes="0"/>
</table>
</file>

<file path=xl/tables/table56.xml><?xml version="1.0" encoding="utf-8"?>
<table xmlns="http://schemas.openxmlformats.org/spreadsheetml/2006/main" id="283" name="Tabelle255042284" displayName="Tabelle255042284" ref="J43:L49" totalsRowShown="0" headerRowDxfId="1648" dataDxfId="1647" tableBorderDxfId="1646">
  <autoFilter ref="J43:L49"/>
  <sortState ref="J44:L49">
    <sortCondition ref="J43:J49"/>
  </sortState>
  <tableColumns count="3">
    <tableColumn id="1" name="Country" dataDxfId="1645">
      <calculatedColumnFormula>'[3]Retail volumes - SMS'!#REF!</calculatedColumnFormula>
    </tableColumn>
    <tableColumn id="2" name="Q2 2022" dataDxfId="1644">
      <calculatedColumnFormula>'[3]Retail volumes - SMS'!#REF!/[3]Subscribers!#REF!/3</calculatedColumnFormula>
    </tableColumn>
    <tableColumn id="3" name="Q3 2022" dataDxfId="1643">
      <calculatedColumnFormula>'[3]Retail volumes - SMS'!#REF!/[3]Subscribers!#REF!/3</calculatedColumnFormula>
    </tableColumn>
  </tableColumns>
  <tableStyleInfo name="TableStyleLight1" showFirstColumn="0" showLastColumn="0" showRowStripes="1" showColumnStripes="0"/>
</table>
</file>

<file path=xl/tables/table57.xml><?xml version="1.0" encoding="utf-8"?>
<table xmlns="http://schemas.openxmlformats.org/spreadsheetml/2006/main" id="284" name="Tabelle265143285" displayName="Tabelle265143285" ref="N43:P49" totalsRowShown="0" headerRowDxfId="1642" dataDxfId="1641" tableBorderDxfId="1640">
  <autoFilter ref="N43:P49"/>
  <sortState ref="N44:P49">
    <sortCondition ref="N43:N49"/>
  </sortState>
  <tableColumns count="3">
    <tableColumn id="1" name="Country" dataDxfId="1639">
      <calculatedColumnFormula>'[3]Retail volumes - data'!#REF!</calculatedColumnFormula>
    </tableColumn>
    <tableColumn id="2" name="Q2 2022" dataDxfId="1638">
      <calculatedColumnFormula>'[3]Retail volumes - data'!#REF!/([3]Subscribers!#REF!)/3</calculatedColumnFormula>
    </tableColumn>
    <tableColumn id="3" name="Q3 2022" dataDxfId="1637">
      <calculatedColumnFormula>'[3]Retail volumes - data'!#REF!/([3]Subscribers!#REF!)/3</calculatedColumnFormula>
    </tableColumn>
  </tableColumns>
  <tableStyleInfo name="TableStyleLight1" showFirstColumn="0" showLastColumn="0" showRowStripes="1" showColumnStripes="0"/>
</table>
</file>

<file path=xl/tables/table58.xml><?xml version="1.0" encoding="utf-8"?>
<table xmlns="http://schemas.openxmlformats.org/spreadsheetml/2006/main" id="285" name="Tabelle2348402286" displayName="Tabelle2348402286" ref="B32:D38" totalsRowShown="0" headerRowDxfId="1636" dataDxfId="1635" tableBorderDxfId="1634">
  <autoFilter ref="B32:D38"/>
  <sortState ref="B33:D38">
    <sortCondition ref="B32:B38"/>
  </sortState>
  <tableColumns count="3">
    <tableColumn id="1" name="Country" dataDxfId="1633">
      <calculatedColumnFormula>'[3]Retail volumes - voice'!B18</calculatedColumnFormula>
    </tableColumn>
    <tableColumn id="2" name="Q2 2022" dataDxfId="1632">
      <calculatedColumnFormula>('[3]Retail volumes - voice'!J8/[3]Subscribers!L8)/3</calculatedColumnFormula>
    </tableColumn>
    <tableColumn id="3" name="Q3 2022" dataDxfId="1631">
      <calculatedColumnFormula>('[3]Retail volumes - voice'!P8/[3]Subscribers!R8)/3</calculatedColumnFormula>
    </tableColumn>
  </tableColumns>
  <tableStyleInfo name="TableStyleLight1" showFirstColumn="0" showLastColumn="0" showRowStripes="1" showColumnStripes="0"/>
</table>
</file>

<file path=xl/tables/table59.xml><?xml version="1.0" encoding="utf-8"?>
<table xmlns="http://schemas.openxmlformats.org/spreadsheetml/2006/main" id="286" name="Tabelle2449413287" displayName="Tabelle2449413287" ref="F32:H38" totalsRowShown="0" headerRowDxfId="1630" dataDxfId="1629" tableBorderDxfId="1628">
  <autoFilter ref="F32:H38"/>
  <sortState ref="F33:H38">
    <sortCondition ref="F32:F38"/>
  </sortState>
  <tableColumns count="3">
    <tableColumn id="1" name="Country" dataDxfId="1627">
      <calculatedColumnFormula>'[3]Retail volumes - voice'!B28</calculatedColumnFormula>
    </tableColumn>
    <tableColumn id="2" name="Q2 2022" dataDxfId="1626">
      <calculatedColumnFormula>('[3]Retail volumes - voice'!J18/[3]Subscribers!L8)/3</calculatedColumnFormula>
    </tableColumn>
    <tableColumn id="3" name="Q3 2022" dataDxfId="1625">
      <calculatedColumnFormula>('[3]Retail volumes - voice'!P18/[3]Subscribers!R8)/3</calculatedColumnFormula>
    </tableColumn>
  </tableColumns>
  <tableStyleInfo name="TableStyleLight1" showFirstColumn="0" showLastColumn="0" showRowStripes="1" showColumnStripes="0"/>
</table>
</file>

<file path=xl/tables/table6.xml><?xml version="1.0" encoding="utf-8"?>
<table xmlns="http://schemas.openxmlformats.org/spreadsheetml/2006/main" id="153" name="Tabelle2647154" displayName="Tabelle2647154" ref="A21:Q27" totalsRowShown="0" headerRowDxfId="2229" dataDxfId="2228" tableBorderDxfId="2227">
  <autoFilter ref="A21:Q27"/>
  <sortState ref="A22:E27">
    <sortCondition ref="A21:A27"/>
  </sortState>
  <tableColumns count="17">
    <tableColumn id="1" name="Country" dataDxfId="2226">
      <calculatedColumnFormula>'Q2 19-Q3 19'!J23</calculatedColumnFormula>
    </tableColumn>
    <tableColumn id="2" name="Q4 2018" dataDxfId="2225">
      <calculatedColumnFormula>'Q4 18-Q1 19'!K23</calculatedColumnFormula>
    </tableColumn>
    <tableColumn id="3" name="Q1 2019" dataDxfId="2224">
      <calculatedColumnFormula>'Q4 18-Q1 19'!L23</calculatedColumnFormula>
    </tableColumn>
    <tableColumn id="4" name="Q2 2019" dataDxfId="2223">
      <calculatedColumnFormula>'Q2 19-Q3 19'!K23</calculatedColumnFormula>
    </tableColumn>
    <tableColumn id="5" name="Q3 2019" dataDxfId="2222">
      <calculatedColumnFormula>'Q2 19-Q3 19'!L23</calculatedColumnFormula>
    </tableColumn>
    <tableColumn id="6" name="Q4 2019" dataDxfId="2221">
      <calculatedColumnFormula>'Q2 19-Q3 19'!M23</calculatedColumnFormula>
    </tableColumn>
    <tableColumn id="7" name="Q1 2020" dataDxfId="2220">
      <calculatedColumnFormula>'Q2 19-Q3 19'!N23</calculatedColumnFormula>
    </tableColumn>
    <tableColumn id="8" name="Q2 2020" dataDxfId="2219">
      <calculatedColumnFormula>'Q4 19-Q1 20'!M23</calculatedColumnFormula>
    </tableColumn>
    <tableColumn id="9" name="Q3 2020" dataDxfId="2218">
      <calculatedColumnFormula>'Q4 19-Q1 20'!N23</calculatedColumnFormula>
    </tableColumn>
    <tableColumn id="10" name="Q4 2020" dataDxfId="2217"/>
    <tableColumn id="11" name="Q1 2021" dataDxfId="2216"/>
    <tableColumn id="12" name="Q2 2021" dataDxfId="2215">
      <calculatedColumnFormula>'Q2 21-Q3 21'!K23</calculatedColumnFormula>
    </tableColumn>
    <tableColumn id="13" name="Q3 2021" dataDxfId="2214">
      <calculatedColumnFormula>'Q2 21-Q3 21'!L23</calculatedColumnFormula>
    </tableColumn>
    <tableColumn id="14" name="Q4 2021" dataDxfId="2213">
      <calculatedColumnFormula>'Q4 21 -Q1 22'!K23</calculatedColumnFormula>
    </tableColumn>
    <tableColumn id="15" name="Q1 2022" dataDxfId="2212">
      <calculatedColumnFormula>'Q4 21 -Q1 22'!L23</calculatedColumnFormula>
    </tableColumn>
    <tableColumn id="16" name="Q2 2022" dataDxfId="2211">
      <calculatedColumnFormula>'Q2 22 - Q3 22'!K23</calculatedColumnFormula>
    </tableColumn>
    <tableColumn id="17" name="Q3 2022" dataDxfId="2210">
      <calculatedColumnFormula>'Q2 22 - Q3 22'!L23</calculatedColumnFormula>
    </tableColumn>
  </tableColumns>
  <tableStyleInfo name="TableStyleLight1" showFirstColumn="0" showLastColumn="0" showRowStripes="1" showColumnStripes="0"/>
</table>
</file>

<file path=xl/tables/table60.xml><?xml version="1.0" encoding="utf-8"?>
<table xmlns="http://schemas.openxmlformats.org/spreadsheetml/2006/main" id="287" name="Tabelle25504224288" displayName="Tabelle25504224288" ref="J32:L38" totalsRowShown="0" headerRowDxfId="1624" dataDxfId="1623" tableBorderDxfId="1622">
  <autoFilter ref="J32:L38"/>
  <sortState ref="J33:L38">
    <sortCondition ref="J32:J38"/>
  </sortState>
  <tableColumns count="3">
    <tableColumn id="1" name="Country" dataDxfId="1621">
      <calculatedColumnFormula>'[3]Retail volumes - SMS'!B17</calculatedColumnFormula>
    </tableColumn>
    <tableColumn id="2" name="Q2 2022" dataDxfId="1620">
      <calculatedColumnFormula>('[3]Retail volumes - SMS'!J8/[3]Subscribers!L8)/3</calculatedColumnFormula>
    </tableColumn>
    <tableColumn id="3" name="Q3 2022" dataDxfId="1619">
      <calculatedColumnFormula>('[3]Retail volumes - SMS'!P8/[3]Subscribers!R8)/3</calculatedColumnFormula>
    </tableColumn>
  </tableColumns>
  <tableStyleInfo name="TableStyleLight1" showFirstColumn="0" showLastColumn="0" showRowStripes="1" showColumnStripes="0"/>
</table>
</file>

<file path=xl/tables/table61.xml><?xml version="1.0" encoding="utf-8"?>
<table xmlns="http://schemas.openxmlformats.org/spreadsheetml/2006/main" id="288" name="Tabelle26514325289" displayName="Tabelle26514325289" ref="N32:P38" totalsRowShown="0" headerRowDxfId="1618" dataDxfId="1617" tableBorderDxfId="1616">
  <autoFilter ref="N32:P38"/>
  <sortState ref="N33:P38">
    <sortCondition ref="N32:N38"/>
  </sortState>
  <tableColumns count="3">
    <tableColumn id="1" name="Country" dataDxfId="1615">
      <calculatedColumnFormula>'[3]Retail volumes - data'!H8</calculatedColumnFormula>
    </tableColumn>
    <tableColumn id="2" name="Q2 2022" dataDxfId="1614">
      <calculatedColumnFormula>('[3]Retail volumes - data'!J8/[3]Subscribers!L8)/3</calculatedColumnFormula>
    </tableColumn>
    <tableColumn id="3" name="Q3 2022" dataDxfId="1613">
      <calculatedColumnFormula>('[3]Retail volumes - data'!P8/[3]Subscribers!R8)</calculatedColumnFormula>
    </tableColumn>
  </tableColumns>
  <tableStyleInfo name="TableStyleLight1" showFirstColumn="0" showLastColumn="0" showRowStripes="1" showColumnStripes="0"/>
</table>
</file>

<file path=xl/tables/table62.xml><?xml version="1.0" encoding="utf-8"?>
<table xmlns="http://schemas.openxmlformats.org/spreadsheetml/2006/main" id="289" name="Tabelle2457225232290" displayName="Tabelle2457225232290" ref="T52:V58" totalsRowShown="0" headerRowDxfId="1612" dataDxfId="1611" tableBorderDxfId="1610">
  <autoFilter ref="T52:V58"/>
  <sortState ref="T53:V58">
    <sortCondition ref="T53"/>
  </sortState>
  <tableColumns count="3">
    <tableColumn id="1" name="Country" dataDxfId="1609"/>
    <tableColumn id="2" name="Q2 2022" dataDxfId="1608">
      <calculatedColumnFormula>'[2]Retail volumes - voice'!Z18/([2]Subscribers!Z8)/3</calculatedColumnFormula>
    </tableColumn>
    <tableColumn id="3" name="Q3 2022" dataDxfId="1607">
      <calculatedColumnFormula>('[4]Retail volumes - voice'!$P$20+'[4]Retail volumes - voice'!$R$20)/[4]Subscribers!$P$10/3</calculatedColumnFormula>
    </tableColumn>
  </tableColumns>
  <tableStyleInfo name="TableStyleLight1" showFirstColumn="0" showLastColumn="0" showRowStripes="1" showColumnStripes="0"/>
</table>
</file>

<file path=xl/tables/table63.xml><?xml version="1.0" encoding="utf-8"?>
<table xmlns="http://schemas.openxmlformats.org/spreadsheetml/2006/main" id="290" name="Tabelle2558226233291" displayName="Tabelle2558226233291" ref="Y52:AA58" totalsRowShown="0" headerRowDxfId="1606" tableBorderDxfId="1605">
  <autoFilter ref="Y52:AA58"/>
  <sortState ref="Y53:AA58">
    <sortCondition ref="Y53"/>
  </sortState>
  <tableColumns count="3">
    <tableColumn id="1" name="Country" dataDxfId="1604"/>
    <tableColumn id="2" name="Q2 2022" dataDxfId="1603"/>
    <tableColumn id="3" name="Q3 2022" dataDxfId="1602">
      <calculatedColumnFormula>('[4]Retail volumes - SMS'!$P$10+'[4]Retail volumes - SMS'!$R$10)/[4]Subscribers!$P$10/3</calculatedColumnFormula>
    </tableColumn>
  </tableColumns>
  <tableStyleInfo name="TableStyleLight1" showFirstColumn="0" showLastColumn="0" showRowStripes="1" showColumnStripes="0"/>
</table>
</file>

<file path=xl/tables/table64.xml><?xml version="1.0" encoding="utf-8"?>
<table xmlns="http://schemas.openxmlformats.org/spreadsheetml/2006/main" id="291" name="Tabelle2659227241292" displayName="Tabelle2659227241292" ref="AD52:AF58" totalsRowShown="0" headerRowDxfId="1601" tableBorderDxfId="1600">
  <autoFilter ref="AD52:AF58"/>
  <sortState ref="AD53:AF58">
    <sortCondition ref="AD53"/>
  </sortState>
  <tableColumns count="3">
    <tableColumn id="1" name="Country" dataDxfId="1599"/>
    <tableColumn id="2" name="Q2 2022" dataDxfId="1598">
      <calculatedColumnFormula>('[4]Retail volumes - data'!$J$10+'[4]Retail volumes - data'!$L$10)/[4]Subscribers!$J$10/3</calculatedColumnFormula>
    </tableColumn>
    <tableColumn id="3" name="Q3 2022" dataDxfId="1597">
      <calculatedColumnFormula>('[4]Retail volumes - data'!$P$10+'[4]Retail volumes - data'!$R$10)/[4]Subscribers!$P$10/3</calculatedColumnFormula>
    </tableColumn>
  </tableColumns>
  <tableStyleInfo name="TableStyleLight1" showFirstColumn="0" showLastColumn="0" showRowStripes="1" showColumnStripes="0"/>
</table>
</file>

<file path=xl/tables/table65.xml><?xml version="1.0" encoding="utf-8"?>
<table xmlns="http://schemas.openxmlformats.org/spreadsheetml/2006/main" id="103" name="Tabelle2345104" displayName="Tabelle2345104" ref="B52:D58" totalsRowShown="0" headerRowDxfId="1596" dataDxfId="1595" tableBorderDxfId="1594">
  <autoFilter ref="B52:D58">
    <filterColumn colId="0" hiddenButton="1"/>
    <filterColumn colId="1" hiddenButton="1"/>
    <filterColumn colId="2" hiddenButton="1"/>
  </autoFilter>
  <sortState ref="B53:D58">
    <sortCondition ref="B52"/>
  </sortState>
  <tableColumns count="3">
    <tableColumn id="1" name="Country" dataDxfId="1593">
      <calculatedColumnFormula>'[2]List of NRAs'!A3</calculatedColumnFormula>
    </tableColumn>
    <tableColumn id="2" name="Q4 2021" dataDxfId="1592">
      <calculatedColumnFormula>('[2]Retail volumes - voice'!L8/([2]Subscribers!L8))/3</calculatedColumnFormula>
    </tableColumn>
    <tableColumn id="3" name="Q1 2022" dataDxfId="1591">
      <calculatedColumnFormula>('[2]Retail volumes - voice'!R8/([2]Subscribers!R8))/3</calculatedColumnFormula>
    </tableColumn>
  </tableColumns>
  <tableStyleInfo name="TableStyleLight1" showFirstColumn="0" showLastColumn="0" showRowStripes="1" showColumnStripes="0"/>
</table>
</file>

<file path=xl/tables/table66.xml><?xml version="1.0" encoding="utf-8"?>
<table xmlns="http://schemas.openxmlformats.org/spreadsheetml/2006/main" id="224" name="Tabelle2457225" displayName="Tabelle2457225" ref="F52:H58" totalsRowShown="0" headerRowDxfId="1590" dataDxfId="1589" tableBorderDxfId="1588">
  <autoFilter ref="F52:H58">
    <filterColumn colId="0" hiddenButton="1"/>
    <filterColumn colId="1" hiddenButton="1"/>
    <filterColumn colId="2" hiddenButton="1"/>
  </autoFilter>
  <sortState ref="F53:H58">
    <sortCondition ref="F53"/>
  </sortState>
  <tableColumns count="3">
    <tableColumn id="1" name="Country" dataDxfId="1587">
      <calculatedColumnFormula>'[2]Retail volumes - voice'!B56</calculatedColumnFormula>
    </tableColumn>
    <tableColumn id="2" name="Q4 2021" dataDxfId="1586">
      <calculatedColumnFormula>'[2]Retail volumes - voice'!L18/([2]Subscribers!L8)/3</calculatedColumnFormula>
    </tableColumn>
    <tableColumn id="3" name="Q1 2022" dataDxfId="1585">
      <calculatedColumnFormula>'[2]Retail volumes - voice'!R18/([2]Subscribers!R8)/3</calculatedColumnFormula>
    </tableColumn>
  </tableColumns>
  <tableStyleInfo name="TableStyleLight1" showFirstColumn="0" showLastColumn="0" showRowStripes="1" showColumnStripes="0"/>
</table>
</file>

<file path=xl/tables/table67.xml><?xml version="1.0" encoding="utf-8"?>
<table xmlns="http://schemas.openxmlformats.org/spreadsheetml/2006/main" id="225" name="Tabelle2558226" displayName="Tabelle2558226" ref="J52:L58" totalsRowShown="0" headerRowDxfId="1584" dataDxfId="1583" tableBorderDxfId="1582">
  <autoFilter ref="J52:L58">
    <filterColumn colId="0" hiddenButton="1"/>
    <filterColumn colId="1" hiddenButton="1"/>
    <filterColumn colId="2" hiddenButton="1"/>
  </autoFilter>
  <sortState ref="J53:L58">
    <sortCondition ref="J53"/>
  </sortState>
  <tableColumns count="3">
    <tableColumn id="1" name="Country" dataDxfId="1581">
      <calculatedColumnFormula>'[2]Retail volumes - SMS'!B8</calculatedColumnFormula>
    </tableColumn>
    <tableColumn id="2" name="Q4 2021" dataDxfId="1580">
      <calculatedColumnFormula>'[2]Retail volumes - SMS'!L8/[2]Subscribers!L8/3</calculatedColumnFormula>
    </tableColumn>
    <tableColumn id="3" name="Q1 2022" dataDxfId="1579">
      <calculatedColumnFormula>'[2]Retail volumes - SMS'!R8/([2]Subscribers!R8)/3</calculatedColumnFormula>
    </tableColumn>
  </tableColumns>
  <tableStyleInfo name="TableStyleLight1" showFirstColumn="0" showLastColumn="0" showRowStripes="1" showColumnStripes="0"/>
</table>
</file>

<file path=xl/tables/table68.xml><?xml version="1.0" encoding="utf-8"?>
<table xmlns="http://schemas.openxmlformats.org/spreadsheetml/2006/main" id="226" name="Tabelle2659227" displayName="Tabelle2659227" ref="N52:P58" totalsRowShown="0" headerRowDxfId="1578" dataDxfId="1577" tableBorderDxfId="1576">
  <autoFilter ref="N52:P58">
    <filterColumn colId="0" hiddenButton="1"/>
    <filterColumn colId="1" hiddenButton="1"/>
    <filterColumn colId="2" hiddenButton="1"/>
  </autoFilter>
  <sortState ref="N53:P58">
    <sortCondition ref="N53"/>
  </sortState>
  <tableColumns count="3">
    <tableColumn id="1" name="Country" dataDxfId="1575">
      <calculatedColumnFormula>'[2]Retail volumes - data'!B8</calculatedColumnFormula>
    </tableColumn>
    <tableColumn id="2" name="Q4 2021" dataDxfId="1574">
      <calculatedColumnFormula>'[2]Retail volumes - data'!L8/([2]Subscribers!L8)/3</calculatedColumnFormula>
    </tableColumn>
    <tableColumn id="3" name="Q1 2022" dataDxfId="1573">
      <calculatedColumnFormula>'[2]Retail volumes - data'!R8/([2]Subscribers!R8)/3</calculatedColumnFormula>
    </tableColumn>
  </tableColumns>
  <tableStyleInfo name="TableStyleLight1" showFirstColumn="0" showLastColumn="0" showRowStripes="1" showColumnStripes="0"/>
</table>
</file>

<file path=xl/tables/table69.xml><?xml version="1.0" encoding="utf-8"?>
<table xmlns="http://schemas.openxmlformats.org/spreadsheetml/2006/main" id="233" name="Tabelle234480234" displayName="Tabelle234480234" ref="B22:D28" totalsRowShown="0" headerRowDxfId="1572" dataDxfId="1571" tableBorderDxfId="1570">
  <autoFilter ref="B22:D28"/>
  <sortState ref="B23:D28">
    <sortCondition ref="B22:B28"/>
  </sortState>
  <tableColumns count="3">
    <tableColumn id="1" name="Country" dataDxfId="1569">
      <calculatedColumnFormula>'[2]List of NRAs'!A3</calculatedColumnFormula>
    </tableColumn>
    <tableColumn id="2" name="Q4 2021" dataDxfId="1568">
      <calculatedColumnFormula>('[2]Retail volumes - voice'!C8/([2]Subscribers!H8))/3</calculatedColumnFormula>
    </tableColumn>
    <tableColumn id="3" name="Q1 2022" dataDxfId="1567">
      <calculatedColumnFormula>('[2]Retail volumes - voice'!D8/([2]Subscribers!N8))/3</calculatedColumnFormula>
    </tableColumn>
  </tableColumns>
  <tableStyleInfo name="TableStyleLight1" showFirstColumn="0" showLastColumn="0" showRowStripes="1" showColumnStripes="0"/>
</table>
</file>

<file path=xl/tables/table7.xml><?xml version="1.0" encoding="utf-8"?>
<table xmlns="http://schemas.openxmlformats.org/spreadsheetml/2006/main" id="154" name="Tabelle23155" displayName="Tabelle23155" ref="A3:Q9" totalsRowShown="0" headerRowDxfId="2209" dataDxfId="2208" tableBorderDxfId="2207">
  <autoFilter ref="A3:Q9"/>
  <sortState ref="A4:E9">
    <sortCondition ref="A3:A9"/>
  </sortState>
  <tableColumns count="17">
    <tableColumn id="1" name="Country" dataDxfId="2206">
      <calculatedColumnFormula>'Q2 19-Q3 19'!B41</calculatedColumnFormula>
    </tableColumn>
    <tableColumn id="2" name="Q4 2018" dataDxfId="2205">
      <calculatedColumnFormula>'Q4 18-Q1 19'!C32</calculatedColumnFormula>
    </tableColumn>
    <tableColumn id="3" name="Q1 2019" dataDxfId="2204">
      <calculatedColumnFormula>'Q4 18-Q1 19'!D32</calculatedColumnFormula>
    </tableColumn>
    <tableColumn id="4" name="Q2 2019" dataDxfId="2203">
      <calculatedColumnFormula>'Q2 19-Q3 19'!G41</calculatedColumnFormula>
    </tableColumn>
    <tableColumn id="5" name="Q3 2019" dataDxfId="2202">
      <calculatedColumnFormula>'Q2 19-Q3 19'!H41</calculatedColumnFormula>
    </tableColumn>
    <tableColumn id="6" name="Q4 2019" dataDxfId="2201">
      <calculatedColumnFormula>'Q2 19-Q3 19'!E41</calculatedColumnFormula>
    </tableColumn>
    <tableColumn id="7" name="Q1 2020" dataDxfId="2200">
      <calculatedColumnFormula>'Q2 19-Q3 19'!F41</calculatedColumnFormula>
    </tableColumn>
    <tableColumn id="8" name="Q2 2020" dataDxfId="2199">
      <calculatedColumnFormula>'Q4 19-Q1 20'!E41</calculatedColumnFormula>
    </tableColumn>
    <tableColumn id="9" name="Q3 2020" dataDxfId="2198">
      <calculatedColumnFormula>'Q4 19-Q1 20'!F41</calculatedColumnFormula>
    </tableColumn>
    <tableColumn id="10" name="Q4 2020" dataDxfId="2197"/>
    <tableColumn id="11" name="Q1 2021" dataDxfId="2196"/>
    <tableColumn id="12" name="Q2 2021" dataDxfId="2195">
      <calculatedColumnFormula>'Q2 21-Q3 21'!C41</calculatedColumnFormula>
    </tableColumn>
    <tableColumn id="13" name="Q3 2021" dataDxfId="2194">
      <calculatedColumnFormula>'Q2 21-Q3 21'!D41</calculatedColumnFormula>
    </tableColumn>
    <tableColumn id="14" name="Q4 2021" dataDxfId="2193">
      <calculatedColumnFormula>'Q4 21 -Q1 22'!P23</calculatedColumnFormula>
    </tableColumn>
    <tableColumn id="15" name="Q1 2022" dataDxfId="2192">
      <calculatedColumnFormula>'Q4 21 -Q1 22'!Q23</calculatedColumnFormula>
    </tableColumn>
    <tableColumn id="16" name="Q2 2022" dataDxfId="2191">
      <calculatedColumnFormula>'Q2 22 - Q3 22'!P23</calculatedColumnFormula>
    </tableColumn>
    <tableColumn id="17" name="Q3 20222" dataDxfId="2190">
      <calculatedColumnFormula>'Q2 22 - Q3 22'!Q23</calculatedColumnFormula>
    </tableColumn>
  </tableColumns>
  <tableStyleInfo name="TableStyleLight1" showFirstColumn="0" showLastColumn="0" showRowStripes="1" showColumnStripes="0"/>
</table>
</file>

<file path=xl/tables/table70.xml><?xml version="1.0" encoding="utf-8"?>
<table xmlns="http://schemas.openxmlformats.org/spreadsheetml/2006/main" id="234" name="Tabelle254681235" displayName="Tabelle254681235" ref="F22:H28" totalsRowShown="0" headerRowDxfId="1566" dataDxfId="1565" tableBorderDxfId="1564">
  <autoFilter ref="F22:H28"/>
  <sortState ref="F23:H28">
    <sortCondition ref="F22:F28"/>
  </sortState>
  <tableColumns count="3">
    <tableColumn id="1" name="Country" dataDxfId="1563">
      <calculatedColumnFormula>'[2]Retail volumes - SMS'!B8</calculatedColumnFormula>
    </tableColumn>
    <tableColumn id="2" name="Q4 2021" dataDxfId="1562">
      <calculatedColumnFormula>'[2]Retail volumes - SMS'!C8/[2]Subscribers!H8/3</calculatedColumnFormula>
    </tableColumn>
    <tableColumn id="3" name="Q1 2022" dataDxfId="1561">
      <calculatedColumnFormula>'[2]Retail volumes - SMS'!D8/[2]Subscribers!N8/3</calculatedColumnFormula>
    </tableColumn>
  </tableColumns>
  <tableStyleInfo name="TableStyleLight1" showFirstColumn="0" showLastColumn="0" showRowStripes="1" showColumnStripes="0"/>
</table>
</file>

<file path=xl/tables/table71.xml><?xml version="1.0" encoding="utf-8"?>
<table xmlns="http://schemas.openxmlformats.org/spreadsheetml/2006/main" id="235" name="Tabelle264782236" displayName="Tabelle264782236" ref="J22:L28" totalsRowShown="0" headerRowDxfId="1560" dataDxfId="1559" tableBorderDxfId="1558">
  <autoFilter ref="J22:L28"/>
  <sortState ref="J23:L28">
    <sortCondition ref="J22:J28"/>
  </sortState>
  <tableColumns count="3">
    <tableColumn id="1" name="Country" dataDxfId="1557">
      <calculatedColumnFormula>'[2]Retail volumes - data'!B8</calculatedColumnFormula>
    </tableColumn>
    <tableColumn id="2" name="Q4 2021" dataDxfId="1556">
      <calculatedColumnFormula>'[2]Retail volumes - data'!C8/([2]Subscribers!H8)/3</calculatedColumnFormula>
    </tableColumn>
    <tableColumn id="3" name="Q1 2022" dataDxfId="1555">
      <calculatedColumnFormula>'[2]Retail volumes - data'!C8/([2]Subscribers!N8)/3</calculatedColumnFormula>
    </tableColumn>
  </tableColumns>
  <tableStyleInfo name="TableStyleLight1" showFirstColumn="0" showLastColumn="0" showRowStripes="1" showColumnStripes="0"/>
</table>
</file>

<file path=xl/tables/table72.xml><?xml version="1.0" encoding="utf-8"?>
<table xmlns="http://schemas.openxmlformats.org/spreadsheetml/2006/main" id="236" name="Tabelle234883237" displayName="Tabelle234883237" ref="B61:D67" totalsRowShown="0" headerRowDxfId="1554" dataDxfId="1553" tableBorderDxfId="1552">
  <autoFilter ref="B61:D67"/>
  <sortState ref="B62:D67">
    <sortCondition ref="B62"/>
  </sortState>
  <tableColumns count="3">
    <tableColumn id="1" name="Country" dataDxfId="1551">
      <calculatedColumnFormula>'[2]Retail volumes - voice'!B8</calculatedColumnFormula>
    </tableColumn>
    <tableColumn id="2" name="Q4 2021" dataDxfId="1550">
      <calculatedColumnFormula>('[2]Retail volumes - voice'!M8/([2]Subscribers!M8))/3</calculatedColumnFormula>
    </tableColumn>
    <tableColumn id="3" name="Q1 2022" dataDxfId="1549">
      <calculatedColumnFormula>('[2]Retail volumes - voice'!S8/([2]Subscribers!S8))/3</calculatedColumnFormula>
    </tableColumn>
  </tableColumns>
  <tableStyleInfo name="TableStyleLight1" showFirstColumn="0" showLastColumn="0" showRowStripes="1" showColumnStripes="0"/>
</table>
</file>

<file path=xl/tables/table73.xml><?xml version="1.0" encoding="utf-8"?>
<table xmlns="http://schemas.openxmlformats.org/spreadsheetml/2006/main" id="237" name="Tabelle244984238" displayName="Tabelle244984238" ref="F61:H67" totalsRowShown="0" headerRowDxfId="1548" dataDxfId="1547" tableBorderDxfId="1546">
  <autoFilter ref="F61:H67"/>
  <sortState ref="F62:H67">
    <sortCondition ref="F62"/>
  </sortState>
  <tableColumns count="3">
    <tableColumn id="1" name="Country" dataDxfId="1545">
      <calculatedColumnFormula>'[2]Retail volumes - voice'!B56</calculatedColumnFormula>
    </tableColumn>
    <tableColumn id="2" name="Q4 2021" dataDxfId="1544">
      <calculatedColumnFormula>('[2]Retail volumes - voice'!M18/([2]Subscribers!M8))/3</calculatedColumnFormula>
    </tableColumn>
    <tableColumn id="3" name="Q1 2022" dataDxfId="1543">
      <calculatedColumnFormula>('[2]Retail volumes - voice'!S18/([2]Subscribers!S8))/3</calculatedColumnFormula>
    </tableColumn>
  </tableColumns>
  <tableStyleInfo name="TableStyleLight1" showFirstColumn="0" showLastColumn="0" showRowStripes="1" showColumnStripes="0"/>
</table>
</file>

<file path=xl/tables/table74.xml><?xml version="1.0" encoding="utf-8"?>
<table xmlns="http://schemas.openxmlformats.org/spreadsheetml/2006/main" id="238" name="Tabelle255085239" displayName="Tabelle255085239" ref="J61:L67" totalsRowShown="0" headerRowDxfId="1542" dataDxfId="1541" tableBorderDxfId="1540">
  <autoFilter ref="J61:L67"/>
  <sortState ref="J62:L67">
    <sortCondition ref="J62"/>
  </sortState>
  <tableColumns count="3">
    <tableColumn id="1" name="Country" dataDxfId="1539">
      <calculatedColumnFormula>'[2]Retail volumes - SMS'!B8</calculatedColumnFormula>
    </tableColumn>
    <tableColumn id="2" name="Q4 2021" dataDxfId="1538">
      <calculatedColumnFormula>'[2]Retail volumes - SMS'!M8/[2]Subscribers!M8/3</calculatedColumnFormula>
    </tableColumn>
    <tableColumn id="3" name="Q1 2022" dataDxfId="1537">
      <calculatedColumnFormula>'[2]Retail volumes - SMS'!S8/[2]Subscribers!S8/3</calculatedColumnFormula>
    </tableColumn>
  </tableColumns>
  <tableStyleInfo name="TableStyleLight1" showFirstColumn="0" showLastColumn="0" showRowStripes="1" showColumnStripes="0"/>
</table>
</file>

<file path=xl/tables/table75.xml><?xml version="1.0" encoding="utf-8"?>
<table xmlns="http://schemas.openxmlformats.org/spreadsheetml/2006/main" id="239" name="Tabelle265186240" displayName="Tabelle265186240" ref="N61:P67" totalsRowShown="0" headerRowDxfId="1536" dataDxfId="1535" tableBorderDxfId="1534">
  <autoFilter ref="N61:P67"/>
  <sortState ref="N62:P67">
    <sortCondition ref="N62"/>
  </sortState>
  <tableColumns count="3">
    <tableColumn id="1" name="Country" dataDxfId="1533">
      <calculatedColumnFormula>'[2]Retail volumes - data'!B8</calculatedColumnFormula>
    </tableColumn>
    <tableColumn id="2" name="Q4 2021" dataDxfId="1532">
      <calculatedColumnFormula>'[2]Retail volumes - data'!M8/([2]Subscribers!M8)/3</calculatedColumnFormula>
    </tableColumn>
    <tableColumn id="3" name="Q1 2022" dataDxfId="1531">
      <calculatedColumnFormula>'[2]Retail volumes - data'!S8/([2]Subscribers!S8)/3</calculatedColumnFormula>
    </tableColumn>
  </tableColumns>
  <tableStyleInfo name="TableStyleLight1" showFirstColumn="0" showLastColumn="0" showRowStripes="1" showColumnStripes="0"/>
</table>
</file>

<file path=xl/tables/table76.xml><?xml version="1.0" encoding="utf-8"?>
<table xmlns="http://schemas.openxmlformats.org/spreadsheetml/2006/main" id="246" name="Tabelle2725693247" displayName="Tabelle2725693247" ref="B4:E10" totalsRowShown="0" headerRowDxfId="1530" dataDxfId="1529" tableBorderDxfId="1528">
  <autoFilter ref="B4:E10"/>
  <sortState ref="B5:E10">
    <sortCondition ref="B4:B10"/>
  </sortState>
  <tableColumns count="4">
    <tableColumn id="1" name="Country" dataDxfId="1527">
      <calculatedColumnFormula>'[2]List of NRAs'!A3</calculatedColumnFormula>
    </tableColumn>
    <tableColumn id="3" name="Voice domestic revenue" dataDxfId="1526">
      <calculatedColumnFormula>'[2]Retail revenues - voice'!C8/[2]Subscribers!H8/3</calculatedColumnFormula>
    </tableColumn>
    <tableColumn id="4" name="SMS domestic revenue" dataDxfId="1525">
      <calculatedColumnFormula>'[2]Retail revenues - SMS'!C8/[2]Subscribers!H8/3</calculatedColumnFormula>
    </tableColumn>
    <tableColumn id="6" name="Data domestic revenue" dataDxfId="1524">
      <calculatedColumnFormula>'[2]Retail revenues - data'!C8/[2]Subscribers!H8/3</calculatedColumnFormula>
    </tableColumn>
  </tableColumns>
  <tableStyleInfo name="TableStyleLight1" showFirstColumn="0" showLastColumn="0" showRowStripes="1" showColumnStripes="0"/>
</table>
</file>

<file path=xl/tables/table77.xml><?xml version="1.0" encoding="utf-8"?>
<table xmlns="http://schemas.openxmlformats.org/spreadsheetml/2006/main" id="249" name="Tabelle6496250" displayName="Tabelle6496250" ref="F4:I10" totalsRowShown="0" headerRowDxfId="1523" dataDxfId="1522">
  <autoFilter ref="F4:I10"/>
  <sortState ref="F5:I10">
    <sortCondition ref="F4:F10"/>
  </sortState>
  <tableColumns count="4">
    <tableColumn id="4" name="Country" dataDxfId="1521">
      <calculatedColumnFormula>'[2]Retail revenues - voice'!B8</calculatedColumnFormula>
    </tableColumn>
    <tableColumn id="1" name="Voice domestic revenue" dataDxfId="1520">
      <calculatedColumnFormula>'[2]Retail revenues - voice'!D8/[2]Subscribers!N8/3</calculatedColumnFormula>
    </tableColumn>
    <tableColumn id="2" name="SMS domestic revenue" dataDxfId="1519">
      <calculatedColumnFormula>'[2]Retail revenues - SMS'!D8/[2]Subscribers!N8/3</calculatedColumnFormula>
    </tableColumn>
    <tableColumn id="3" name="Data domestic revenue" dataDxfId="1518">
      <calculatedColumnFormula>'[2]Retail revenues - data'!D8/[2]Subscribers!N8/3</calculatedColumnFormula>
    </tableColumn>
  </tableColumns>
  <tableStyleInfo name="TableStyleLight6" showFirstColumn="0" showLastColumn="0" showRowStripes="1" showColumnStripes="0"/>
</table>
</file>

<file path=xl/tables/table78.xml><?xml version="1.0" encoding="utf-8"?>
<table xmlns="http://schemas.openxmlformats.org/spreadsheetml/2006/main" id="250" name="Tabelle6597251" displayName="Tabelle6597251" ref="K4:N10" totalsRowShown="0" headerRowDxfId="1517" dataDxfId="1516">
  <autoFilter ref="K4:N10"/>
  <sortState ref="K5:M10">
    <sortCondition ref="K4:K10"/>
  </sortState>
  <tableColumns count="4">
    <tableColumn id="1" name="Country" dataDxfId="1515">
      <calculatedColumnFormula>'[2]List of NRAs'!A3</calculatedColumnFormula>
    </tableColumn>
    <tableColumn id="2" name="Q4 2021" dataDxfId="1514">
      <calculatedColumnFormula>Tabelle2725693247[[#This Row],[Voice domestic revenue]]+Tabelle2725693247[[#This Row],[SMS domestic revenue]]+Tabelle2725693247[[#This Row],[Data domestic revenue]]</calculatedColumnFormula>
    </tableColumn>
    <tableColumn id="3" name="Q1 2022" dataDxfId="1513">
      <calculatedColumnFormula>Tabelle6496250[[#This Row],[Voice domestic revenue]]+Tabelle6496250[[#This Row],[SMS domestic revenue]]+Tabelle6496250[[#This Row],[Data domestic revenue]]</calculatedColumnFormula>
    </tableColumn>
    <tableColumn id="4" name="=" dataDxfId="1512"/>
  </tableColumns>
  <tableStyleInfo name="TableStyleLight1" showFirstColumn="0" showLastColumn="0" showRowStripes="1" showColumnStripes="0"/>
</table>
</file>

<file path=xl/tables/table79.xml><?xml version="1.0" encoding="utf-8"?>
<table xmlns="http://schemas.openxmlformats.org/spreadsheetml/2006/main" id="251" name="Tabelle6798252" displayName="Tabelle6798252" ref="I13:N19" totalsRowShown="0" headerRowDxfId="1511" dataDxfId="1509" headerRowBorderDxfId="1510" tableBorderDxfId="1508">
  <autoFilter ref="I13:N19"/>
  <sortState ref="I14:N19">
    <sortCondition ref="I13:I19"/>
  </sortState>
  <tableColumns count="6">
    <tableColumn id="1" name="Country" dataDxfId="1507">
      <calculatedColumnFormula>'[2]List of NRAs'!A3</calculatedColumnFormula>
    </tableColumn>
    <tableColumn id="2" name="Total number of subscribers" dataDxfId="1506">
      <calculatedColumnFormula>[2]Subscribers!N8</calculatedColumnFormula>
    </tableColumn>
    <tableColumn id="3" name="Number of enabled roaming subscribers" dataDxfId="1505">
      <calculatedColumnFormula>[2]Subscribers!O8</calculatedColumnFormula>
    </tableColumn>
    <tableColumn id="4" name="Number of RLAH enabled roaming subscribers in WB" dataDxfId="1504">
      <calculatedColumnFormula>[2]Subscribers!R8</calculatedColumnFormula>
    </tableColumn>
    <tableColumn id="6" name="Number of enabled roaming subscribers in WB2" dataDxfId="1503"/>
    <tableColumn id="5" name="Number of enabled roaming subscribers in EEA" dataDxfId="1502">
      <calculatedColumnFormula>[2]Subscribers!S8</calculatedColumnFormula>
    </tableColumn>
  </tableColumns>
  <tableStyleInfo name="TableStyleLight6" showFirstColumn="0" showLastColumn="0" showRowStripes="1" showColumnStripes="0"/>
</table>
</file>

<file path=xl/tables/table8.xml><?xml version="1.0" encoding="utf-8"?>
<table xmlns="http://schemas.openxmlformats.org/spreadsheetml/2006/main" id="155" name="Tabelle24156" displayName="Tabelle24156" ref="A53:Q59" totalsRowShown="0" headerRowDxfId="2189" dataDxfId="2188" tableBorderDxfId="2187">
  <autoFilter ref="A53:Q59"/>
  <sortState ref="A42:E47">
    <sortCondition ref="A41:A47"/>
  </sortState>
  <tableColumns count="17">
    <tableColumn id="1" name="Country" dataDxfId="2186">
      <calculatedColumnFormula>'Q2 19-Q3 19'!F41</calculatedColumnFormula>
    </tableColumn>
    <tableColumn id="2" name="Q4 2018" dataDxfId="2185">
      <calculatedColumnFormula>'Q4 18-Q1 19'!G32</calculatedColumnFormula>
    </tableColumn>
    <tableColumn id="3" name="Q1 2019" dataDxfId="2184">
      <calculatedColumnFormula>'Q4 18-Q1 19'!H32</calculatedColumnFormula>
    </tableColumn>
    <tableColumn id="4" name="Q2 2019" dataDxfId="2183">
      <calculatedColumnFormula>'Q2 19-Q3 19'!G41</calculatedColumnFormula>
    </tableColumn>
    <tableColumn id="5" name="Q3 2019" dataDxfId="2182">
      <calculatedColumnFormula>'Q2 19-Q3 19'!H41</calculatedColumnFormula>
    </tableColumn>
    <tableColumn id="6" name="Q4 2019" dataDxfId="2181">
      <calculatedColumnFormula>'Q2 19-Q3 19'!I41</calculatedColumnFormula>
    </tableColumn>
    <tableColumn id="7" name="Q1 2020" dataDxfId="2180">
      <calculatedColumnFormula>'Q2 19-Q3 19'!J41</calculatedColumnFormula>
    </tableColumn>
    <tableColumn id="8" name="Q2 2020" dataDxfId="2179">
      <calculatedColumnFormula>'Q4 19-Q1 20'!I41</calculatedColumnFormula>
    </tableColumn>
    <tableColumn id="9" name="Q3 2020" dataDxfId="2178">
      <calculatedColumnFormula>'Q4 19-Q1 20'!J41</calculatedColumnFormula>
    </tableColumn>
    <tableColumn id="10" name="Q4 2020" dataDxfId="2177"/>
    <tableColumn id="11" name="Q1 2021" dataDxfId="2176"/>
    <tableColumn id="12" name="Q2 2021" dataDxfId="2175">
      <calculatedColumnFormula>'Q2 21-Q3 21'!G41</calculatedColumnFormula>
    </tableColumn>
    <tableColumn id="13" name="Q3 2021" dataDxfId="2174">
      <calculatedColumnFormula>'Q2 21-Q3 21'!H41</calculatedColumnFormula>
    </tableColumn>
    <tableColumn id="14" name="Q4 2021" dataDxfId="2173">
      <calculatedColumnFormula>'Q4 21 -Q1 22'!U53</calculatedColumnFormula>
    </tableColumn>
    <tableColumn id="15" name="Q1 2022" dataDxfId="2172">
      <calculatedColumnFormula>'Q4 21 -Q1 22'!V53</calculatedColumnFormula>
    </tableColumn>
    <tableColumn id="16" name="Q2 2022" dataDxfId="2171">
      <calculatedColumnFormula>'Q2 22 - Q3 22'!U53</calculatedColumnFormula>
    </tableColumn>
    <tableColumn id="17" name="Q3 20222" dataDxfId="2170">
      <calculatedColumnFormula>'Q2 22 - Q3 22'!V53</calculatedColumnFormula>
    </tableColumn>
  </tableColumns>
  <tableStyleInfo name="TableStyleLight1" showFirstColumn="0" showLastColumn="0" showRowStripes="1" showColumnStripes="0"/>
</table>
</file>

<file path=xl/tables/table80.xml><?xml version="1.0" encoding="utf-8"?>
<table xmlns="http://schemas.openxmlformats.org/spreadsheetml/2006/main" id="252" name="Tabelle6899253" displayName="Tabelle6899253" ref="B13:G19" totalsRowShown="0" headerRowDxfId="1501" dataDxfId="1499" headerRowBorderDxfId="1500" tableBorderDxfId="1498">
  <autoFilter ref="B13:G19"/>
  <sortState ref="B14:G19">
    <sortCondition ref="B13:B19"/>
  </sortState>
  <tableColumns count="6">
    <tableColumn id="1" name="Country" dataDxfId="1497">
      <calculatedColumnFormula>'[2]List of NRAs'!A3</calculatedColumnFormula>
    </tableColumn>
    <tableColumn id="2" name="Total number of subscribers" dataDxfId="1496">
      <calculatedColumnFormula>[2]Subscribers!H8</calculatedColumnFormula>
    </tableColumn>
    <tableColumn id="3" name="Number of enabled roaming subscribers" dataDxfId="1495">
      <calculatedColumnFormula>[2]Subscribers!I8</calculatedColumnFormula>
    </tableColumn>
    <tableColumn id="4" name="Number of RLAH enabled roaming subscribers in WB" dataDxfId="1494">
      <calculatedColumnFormula>[2]Subscribers!L8</calculatedColumnFormula>
    </tableColumn>
    <tableColumn id="6" name="Number of enabled roaming subscribers in WB" dataDxfId="1493"/>
    <tableColumn id="5" name="Number of enabled roaming subscribers in EEA" dataDxfId="1492">
      <calculatedColumnFormula>[2]Subscribers!M8</calculatedColumnFormula>
    </tableColumn>
  </tableColumns>
  <tableStyleInfo name="TableStyleLight1" showFirstColumn="0" showLastColumn="0" showRowStripes="1" showColumnStripes="0"/>
</table>
</file>

<file path=xl/tables/table81.xml><?xml version="1.0" encoding="utf-8"?>
<table xmlns="http://schemas.openxmlformats.org/spreadsheetml/2006/main" id="253" name="Tabelle234840254" displayName="Tabelle234840254" ref="B43:D49" totalsRowShown="0" headerRowDxfId="1491" dataDxfId="1490" tableBorderDxfId="1489">
  <autoFilter ref="B43:D49"/>
  <sortState ref="B44:D49">
    <sortCondition ref="B43:B49"/>
  </sortState>
  <tableColumns count="3">
    <tableColumn id="1" name="Country" dataDxfId="1488">
      <calculatedColumnFormula>'[2]Retail volumes - voice'!#REF!</calculatedColumnFormula>
    </tableColumn>
    <tableColumn id="2" name="Q4 2021" dataDxfId="1487">
      <calculatedColumnFormula>('[2]Retail volumes - voice'!#REF!/([2]Subscribers!#REF!))/3</calculatedColumnFormula>
    </tableColumn>
    <tableColumn id="3" name="Q1 2022" dataDxfId="1486">
      <calculatedColumnFormula>('[2]Retail volumes - voice'!#REF!/([2]Subscribers!#REF!))/3</calculatedColumnFormula>
    </tableColumn>
  </tableColumns>
  <tableStyleInfo name="TableStyleLight1" showFirstColumn="0" showLastColumn="0" showRowStripes="1" showColumnStripes="0"/>
</table>
</file>

<file path=xl/tables/table82.xml><?xml version="1.0" encoding="utf-8"?>
<table xmlns="http://schemas.openxmlformats.org/spreadsheetml/2006/main" id="254" name="Tabelle244941255" displayName="Tabelle244941255" ref="F43:H49" totalsRowShown="0" headerRowDxfId="1485" dataDxfId="1484" tableBorderDxfId="1483">
  <autoFilter ref="F43:H49"/>
  <sortState ref="F44:H49">
    <sortCondition ref="F43:F49"/>
  </sortState>
  <tableColumns count="3">
    <tableColumn id="1" name="Country" dataDxfId="1482">
      <calculatedColumnFormula>'[2]Retail volumes - voice'!B29</calculatedColumnFormula>
    </tableColumn>
    <tableColumn id="2" name="Q4 2021" dataDxfId="1481">
      <calculatedColumnFormula>('[2]Retail volumes - voice'!M9/([2]Subscribers!#REF!))/3</calculatedColumnFormula>
    </tableColumn>
    <tableColumn id="3" name="Q1 2022" dataDxfId="1480">
      <calculatedColumnFormula>('[2]Retail volumes - voice'!S9/([2]Subscribers!#REF!))/3</calculatedColumnFormula>
    </tableColumn>
  </tableColumns>
  <tableStyleInfo name="TableStyleLight1" showFirstColumn="0" showLastColumn="0" showRowStripes="1" showColumnStripes="0"/>
</table>
</file>

<file path=xl/tables/table83.xml><?xml version="1.0" encoding="utf-8"?>
<table xmlns="http://schemas.openxmlformats.org/spreadsheetml/2006/main" id="255" name="Tabelle255042256" displayName="Tabelle255042256" ref="J43:L49" totalsRowShown="0" headerRowDxfId="1479" dataDxfId="1478" tableBorderDxfId="1477">
  <autoFilter ref="J43:L49"/>
  <sortState ref="J44:L49">
    <sortCondition ref="J43:J49"/>
  </sortState>
  <tableColumns count="3">
    <tableColumn id="1" name="Country" dataDxfId="1476">
      <calculatedColumnFormula>'[2]Retail volumes - SMS'!#REF!</calculatedColumnFormula>
    </tableColumn>
    <tableColumn id="2" name="Q4 2021" dataDxfId="1475">
      <calculatedColumnFormula>'[2]Retail volumes - SMS'!#REF!/[2]Subscribers!#REF!/3</calculatedColumnFormula>
    </tableColumn>
    <tableColumn id="3" name="Q1 2022" dataDxfId="1474">
      <calculatedColumnFormula>'[2]Retail volumes - SMS'!#REF!/[2]Subscribers!#REF!/3</calculatedColumnFormula>
    </tableColumn>
  </tableColumns>
  <tableStyleInfo name="TableStyleLight1" showFirstColumn="0" showLastColumn="0" showRowStripes="1" showColumnStripes="0"/>
</table>
</file>

<file path=xl/tables/table84.xml><?xml version="1.0" encoding="utf-8"?>
<table xmlns="http://schemas.openxmlformats.org/spreadsheetml/2006/main" id="256" name="Tabelle265143257" displayName="Tabelle265143257" ref="N43:P49" totalsRowShown="0" headerRowDxfId="1473" dataDxfId="1472" tableBorderDxfId="1471">
  <autoFilter ref="N43:P49"/>
  <sortState ref="N44:P49">
    <sortCondition ref="N43:N49"/>
  </sortState>
  <tableColumns count="3">
    <tableColumn id="1" name="Country" dataDxfId="1470">
      <calculatedColumnFormula>'[2]Retail volumes - data'!#REF!</calculatedColumnFormula>
    </tableColumn>
    <tableColumn id="2" name="Q4 2021" dataDxfId="1469">
      <calculatedColumnFormula>'[2]Retail volumes - data'!#REF!/([2]Subscribers!#REF!)/3</calculatedColumnFormula>
    </tableColumn>
    <tableColumn id="3" name="Q1 2022" dataDxfId="1468">
      <calculatedColumnFormula>'[2]Retail volumes - data'!#REF!/([2]Subscribers!#REF!)/3</calculatedColumnFormula>
    </tableColumn>
  </tableColumns>
  <tableStyleInfo name="TableStyleLight1" showFirstColumn="0" showLastColumn="0" showRowStripes="1" showColumnStripes="0"/>
</table>
</file>

<file path=xl/tables/table85.xml><?xml version="1.0" encoding="utf-8"?>
<table xmlns="http://schemas.openxmlformats.org/spreadsheetml/2006/main" id="257" name="Tabelle2348402" displayName="Tabelle2348402" ref="B32:D38" totalsRowShown="0" headerRowDxfId="1467" dataDxfId="1466" tableBorderDxfId="1465">
  <autoFilter ref="B32:D38"/>
  <sortState ref="B33:D38">
    <sortCondition ref="B32:B38"/>
  </sortState>
  <tableColumns count="3">
    <tableColumn id="1" name="Country" dataDxfId="1464">
      <calculatedColumnFormula>'[2]Retail volumes - voice'!B18</calculatedColumnFormula>
    </tableColumn>
    <tableColumn id="2" name="Q4 2021" dataDxfId="1463">
      <calculatedColumnFormula>('[2]Retail volumes - voice'!J8/[2]Subscribers!L8)/3</calculatedColumnFormula>
    </tableColumn>
    <tableColumn id="3" name="Q1 2022" dataDxfId="1462">
      <calculatedColumnFormula>('[2]Retail volumes - voice'!P8/[2]Subscribers!R8)/3</calculatedColumnFormula>
    </tableColumn>
  </tableColumns>
  <tableStyleInfo name="TableStyleLight1" showFirstColumn="0" showLastColumn="0" showRowStripes="1" showColumnStripes="0"/>
</table>
</file>

<file path=xl/tables/table86.xml><?xml version="1.0" encoding="utf-8"?>
<table xmlns="http://schemas.openxmlformats.org/spreadsheetml/2006/main" id="258" name="Tabelle2449413" displayName="Tabelle2449413" ref="F32:H38" totalsRowShown="0" headerRowDxfId="1461" dataDxfId="1460" tableBorderDxfId="1459">
  <autoFilter ref="F32:H38"/>
  <sortState ref="F33:H38">
    <sortCondition ref="F32:F38"/>
  </sortState>
  <tableColumns count="3">
    <tableColumn id="1" name="Country" dataDxfId="1458">
      <calculatedColumnFormula>'[2]Retail volumes - voice'!B28</calculatedColumnFormula>
    </tableColumn>
    <tableColumn id="2" name="Q4 2021" dataDxfId="1457">
      <calculatedColumnFormula>('[2]Retail volumes - voice'!J18/[2]Subscribers!L8)/3</calculatedColumnFormula>
    </tableColumn>
    <tableColumn id="3" name="Q1 2022" dataDxfId="1456">
      <calculatedColumnFormula>('[2]Retail volumes - voice'!P18/[2]Subscribers!R8)/3</calculatedColumnFormula>
    </tableColumn>
  </tableColumns>
  <tableStyleInfo name="TableStyleLight1" showFirstColumn="0" showLastColumn="0" showRowStripes="1" showColumnStripes="0"/>
</table>
</file>

<file path=xl/tables/table87.xml><?xml version="1.0" encoding="utf-8"?>
<table xmlns="http://schemas.openxmlformats.org/spreadsheetml/2006/main" id="259" name="Tabelle25504224" displayName="Tabelle25504224" ref="J32:L38" totalsRowShown="0" headerRowDxfId="1455" dataDxfId="1454" tableBorderDxfId="1453">
  <autoFilter ref="J32:L38"/>
  <sortState ref="J33:L38">
    <sortCondition ref="J32:J38"/>
  </sortState>
  <tableColumns count="3">
    <tableColumn id="1" name="Country" dataDxfId="1452">
      <calculatedColumnFormula>'[2]Retail volumes - SMS'!B17</calculatedColumnFormula>
    </tableColumn>
    <tableColumn id="2" name="Q4 2021" dataDxfId="1451">
      <calculatedColumnFormula>('[2]Retail volumes - SMS'!J8/[2]Subscribers!L8)/3</calculatedColumnFormula>
    </tableColumn>
    <tableColumn id="3" name="Q1 2022" dataDxfId="1450">
      <calculatedColumnFormula>('[2]Retail volumes - SMS'!P8/[2]Subscribers!R8)/3</calculatedColumnFormula>
    </tableColumn>
  </tableColumns>
  <tableStyleInfo name="TableStyleLight1" showFirstColumn="0" showLastColumn="0" showRowStripes="1" showColumnStripes="0"/>
</table>
</file>

<file path=xl/tables/table88.xml><?xml version="1.0" encoding="utf-8"?>
<table xmlns="http://schemas.openxmlformats.org/spreadsheetml/2006/main" id="260" name="Tabelle26514325" displayName="Tabelle26514325" ref="N32:P38" totalsRowShown="0" headerRowDxfId="1449" dataDxfId="1448" tableBorderDxfId="1447">
  <autoFilter ref="N32:P38"/>
  <sortState ref="N33:P38">
    <sortCondition ref="N32:N38"/>
  </sortState>
  <tableColumns count="3">
    <tableColumn id="1" name="Country" dataDxfId="1446">
      <calculatedColumnFormula>'[2]Retail volumes - data'!H8</calculatedColumnFormula>
    </tableColumn>
    <tableColumn id="2" name="Q4 2021" dataDxfId="1445">
      <calculatedColumnFormula>('[2]Retail volumes - data'!J8/[2]Subscribers!L8)/3</calculatedColumnFormula>
    </tableColumn>
    <tableColumn id="3" name="Q1 2022" dataDxfId="1444">
      <calculatedColumnFormula>('[2]Retail volumes - data'!P8/[2]Subscribers!R8)</calculatedColumnFormula>
    </tableColumn>
  </tableColumns>
  <tableStyleInfo name="TableStyleLight1" showFirstColumn="0" showLastColumn="0" showRowStripes="1" showColumnStripes="0"/>
</table>
</file>

<file path=xl/tables/table89.xml><?xml version="1.0" encoding="utf-8"?>
<table xmlns="http://schemas.openxmlformats.org/spreadsheetml/2006/main" id="323" name="Tabelle2760324" displayName="Tabelle2760324" ref="B71:E77" totalsRowShown="0" headerRowDxfId="1443" dataDxfId="1442" tableBorderDxfId="1441">
  <autoFilter ref="B71:E77"/>
  <sortState ref="B72:E77">
    <sortCondition ref="B72"/>
  </sortState>
  <tableColumns count="4">
    <tableColumn id="1" name="Country" dataDxfId="1440">
      <calculatedColumnFormula>'[2]Wholesale voice'!H8</calculatedColumnFormula>
    </tableColumn>
    <tableColumn id="2" name="WB (group and non-group)" dataDxfId="1439">
      <calculatedColumnFormula>('[2]Wholesale voice'!I18+'[2]Wholesale voice'!I38)/('[2]Wholesale voice'!I8+'[2]Wholesale voice'!I28)</calculatedColumnFormula>
    </tableColumn>
    <tableColumn id="3" name="EEA (group and non-group)" dataDxfId="1438">
      <calculatedColumnFormula>('[2]Wholesale voice'!J18+'[2]Wholesale voice'!J38)/('[2]Wholesale voice'!J8+'[2]Wholesale voice'!J28)</calculatedColumnFormula>
    </tableColumn>
    <tableColumn id="4" name="ROW (group and non-group)" dataDxfId="1437">
      <calculatedColumnFormula>('[2]Wholesale voice'!K18+'[2]Wholesale voice'!K38)/('[2]Wholesale voice'!K8+'[2]Wholesale voice'!K28)</calculatedColumnFormula>
    </tableColumn>
  </tableColumns>
  <tableStyleInfo name="TableStyleLight1" showFirstColumn="0" showLastColumn="0" showRowStripes="1" showColumnStripes="0"/>
</table>
</file>

<file path=xl/tables/table9.xml><?xml version="1.0" encoding="utf-8"?>
<table xmlns="http://schemas.openxmlformats.org/spreadsheetml/2006/main" id="156" name="Tabelle25157" displayName="Tabelle25157" ref="A103:Q109" totalsRowShown="0" headerRowDxfId="2169" dataDxfId="2168" tableBorderDxfId="2167">
  <autoFilter ref="A103:Q109"/>
  <sortState ref="A80:E85">
    <sortCondition ref="A79:A85"/>
  </sortState>
  <tableColumns count="17">
    <tableColumn id="1" name="Country" dataDxfId="2166">
      <calculatedColumnFormula>'Q2 19-Q3 19'!J41</calculatedColumnFormula>
    </tableColumn>
    <tableColumn id="2" name="Q4 2018" dataDxfId="2165">
      <calculatedColumnFormula>'Q4 18-Q1 19'!K32</calculatedColumnFormula>
    </tableColumn>
    <tableColumn id="3" name="Q1 2019" dataDxfId="2164">
      <calculatedColumnFormula>'Q4 18-Q1 19'!L32</calculatedColumnFormula>
    </tableColumn>
    <tableColumn id="4" name="Q2 2019" dataDxfId="2163">
      <calculatedColumnFormula>'Q2 19-Q3 19'!K41</calculatedColumnFormula>
    </tableColumn>
    <tableColumn id="5" name="Q3 2019" dataDxfId="2162">
      <calculatedColumnFormula>'Q2 19-Q3 19'!L41</calculatedColumnFormula>
    </tableColumn>
    <tableColumn id="6" name="Q4 2019" dataDxfId="2161">
      <calculatedColumnFormula>'Q2 19-Q3 19'!M41</calculatedColumnFormula>
    </tableColumn>
    <tableColumn id="7" name="Q1 2020" dataDxfId="2160">
      <calculatedColumnFormula>'Q2 19-Q3 19'!N41</calculatedColumnFormula>
    </tableColumn>
    <tableColumn id="8" name="Q2 2020" dataDxfId="2159">
      <calculatedColumnFormula>'Q4 19-Q1 20'!M41</calculatedColumnFormula>
    </tableColumn>
    <tableColumn id="9" name="Q3 2020" dataDxfId="2158">
      <calculatedColumnFormula>'Q4 19-Q1 20'!N41</calculatedColumnFormula>
    </tableColumn>
    <tableColumn id="10" name="Q4 2020" dataDxfId="2157"/>
    <tableColumn id="11" name="Q1 2021" dataDxfId="2156"/>
    <tableColumn id="12" name="Q2 2021" dataDxfId="2155">
      <calculatedColumnFormula>'Q2 21-Q3 21'!K41</calculatedColumnFormula>
    </tableColumn>
    <tableColumn id="13" name="Q3 2021" dataDxfId="2154">
      <calculatedColumnFormula>'Q2 21-Q3 21'!L41</calculatedColumnFormula>
    </tableColumn>
    <tableColumn id="14" name="Q4 2021" dataDxfId="2153">
      <calculatedColumnFormula>'Q4 21 -Q1 22'!Z53</calculatedColumnFormula>
    </tableColumn>
    <tableColumn id="15" name="Q1 2022" dataDxfId="2152">
      <calculatedColumnFormula>'Q4 21 -Q1 22'!AA53</calculatedColumnFormula>
    </tableColumn>
    <tableColumn id="16" name="Q2 2022" dataDxfId="2151">
      <calculatedColumnFormula>'Q2 22 - Q3 22'!Z53</calculatedColumnFormula>
    </tableColumn>
    <tableColumn id="17" name="Q3 20222" dataDxfId="2150">
      <calculatedColumnFormula>'Q2 22 - Q3 22'!AA53</calculatedColumnFormula>
    </tableColumn>
  </tableColumns>
  <tableStyleInfo name="TableStyleLight1" showFirstColumn="0" showLastColumn="0" showRowStripes="1" showColumnStripes="0"/>
</table>
</file>

<file path=xl/tables/table90.xml><?xml version="1.0" encoding="utf-8"?>
<table xmlns="http://schemas.openxmlformats.org/spreadsheetml/2006/main" id="324" name="Tabelle2861325" displayName="Tabelle2861325" ref="F71:I77" totalsRowShown="0" headerRowDxfId="1436" dataDxfId="1435" tableBorderDxfId="1434">
  <autoFilter ref="F71:I77"/>
  <sortState ref="F72:I77">
    <sortCondition ref="F72"/>
  </sortState>
  <tableColumns count="4">
    <tableColumn id="4" name="Country" dataDxfId="1433">
      <calculatedColumnFormula>'[2]Wholesale voice'!H18</calculatedColumnFormula>
    </tableColumn>
    <tableColumn id="1" name="WB (group and non-group)" dataDxfId="1432">
      <calculatedColumnFormula>('[2]Wholesale voice'!L18+'[2]Wholesale voice'!L38)/('[2]Wholesale voice'!L8+'[2]Wholesale voice'!L28)</calculatedColumnFormula>
    </tableColumn>
    <tableColumn id="2" name="EEA (group and non-group)" dataDxfId="1431">
      <calculatedColumnFormula>('[2]Wholesale voice'!M18+'[2]Wholesale voice'!M38)/('[2]Wholesale voice'!M8+'[2]Wholesale voice'!M28)</calculatedColumnFormula>
    </tableColumn>
    <tableColumn id="3" name="ROW (group and non-group)" dataDxfId="1430">
      <calculatedColumnFormula>('[2]Wholesale voice'!N18+'[2]Wholesale voice'!N38)/('[2]Wholesale voice'!N8+'[2]Wholesale voice'!N28)</calculatedColumnFormula>
    </tableColumn>
  </tableColumns>
  <tableStyleInfo name="TableStyleLight6" showFirstColumn="0" showLastColumn="0" showRowStripes="1" showColumnStripes="0"/>
</table>
</file>

<file path=xl/tables/table91.xml><?xml version="1.0" encoding="utf-8"?>
<table xmlns="http://schemas.openxmlformats.org/spreadsheetml/2006/main" id="325" name="Tabelle2964326" displayName="Tabelle2964326" ref="K71:N77" totalsRowShown="0" headerRowDxfId="1429" dataDxfId="1428">
  <autoFilter ref="K71:N77"/>
  <sortState ref="K72:N77">
    <sortCondition ref="K72"/>
  </sortState>
  <tableColumns count="4">
    <tableColumn id="1" name="Country" dataDxfId="1427">
      <calculatedColumnFormula>'[2]Wholesale SMS'!H8</calculatedColumnFormula>
    </tableColumn>
    <tableColumn id="2" name="WB (group and non-group)" dataDxfId="1426">
      <calculatedColumnFormula>('[2]Wholesale SMS'!I18+'[2]Wholesale SMS'!I38)/('[2]Wholesale SMS'!I8+'[2]Wholesale SMS'!I28)</calculatedColumnFormula>
    </tableColumn>
    <tableColumn id="3" name="EEA (group and non-group)" dataDxfId="1425">
      <calculatedColumnFormula>('[2]Wholesale SMS'!J18+'[2]Wholesale SMS'!J38)/('[2]Wholesale SMS'!J8+'[2]Wholesale SMS'!J28)</calculatedColumnFormula>
    </tableColumn>
    <tableColumn id="4" name="ROW (group and non-group)" dataDxfId="1424">
      <calculatedColumnFormula>('[2]Wholesale SMS'!K18+'[2]Wholesale SMS'!K38)/('[2]Wholesale SMS'!K8+'[2]Wholesale SMS'!K28)</calculatedColumnFormula>
    </tableColumn>
  </tableColumns>
  <tableStyleInfo name="TableStyleLight1" showFirstColumn="0" showLastColumn="0" showRowStripes="1" showColumnStripes="0"/>
</table>
</file>

<file path=xl/tables/table92.xml><?xml version="1.0" encoding="utf-8"?>
<table xmlns="http://schemas.openxmlformats.org/spreadsheetml/2006/main" id="326" name="Tabelle3067327" displayName="Tabelle3067327" ref="O71:R77" totalsRowShown="0" headerRowDxfId="1423" dataDxfId="1422">
  <autoFilter ref="O71:R77"/>
  <sortState ref="O72:R77">
    <sortCondition ref="O72"/>
  </sortState>
  <tableColumns count="4">
    <tableColumn id="4" name="Country" dataDxfId="1421">
      <calculatedColumnFormula>'[2]Wholesale SMS'!H18</calculatedColumnFormula>
    </tableColumn>
    <tableColumn id="1" name="WB (group and non-group)" dataDxfId="1420">
      <calculatedColumnFormula>('[2]Wholesale SMS'!L18+'[2]Wholesale SMS'!L38)/('[2]Wholesale SMS'!L8+'[2]Wholesale SMS'!L28)</calculatedColumnFormula>
    </tableColumn>
    <tableColumn id="2" name="EEA (group and non-group)" dataDxfId="1419">
      <calculatedColumnFormula>('[2]Wholesale SMS'!M18+'[2]Wholesale SMS'!M38)/('[2]Wholesale SMS'!M8+'[2]Wholesale SMS'!M28)</calculatedColumnFormula>
    </tableColumn>
    <tableColumn id="3" name="ROW (group and non-group)" dataDxfId="1418">
      <calculatedColumnFormula>('[2]Wholesale SMS'!N18+'[2]Wholesale SMS'!N38)/('[2]Wholesale SMS'!N8+'[2]Wholesale SMS'!N28)</calculatedColumnFormula>
    </tableColumn>
  </tableColumns>
  <tableStyleInfo name="TableStyleLight6" showFirstColumn="0" showLastColumn="0" showRowStripes="1" showColumnStripes="0"/>
</table>
</file>

<file path=xl/tables/table93.xml><?xml version="1.0" encoding="utf-8"?>
<table xmlns="http://schemas.openxmlformats.org/spreadsheetml/2006/main" id="327" name="Tabelle3178328" displayName="Tabelle3178328" ref="T71:W77" totalsRowShown="0" headerRowDxfId="1417" dataDxfId="1416">
  <autoFilter ref="T71:W77"/>
  <sortState ref="T72:W77">
    <sortCondition ref="T72"/>
  </sortState>
  <tableColumns count="4">
    <tableColumn id="1" name="Country" dataDxfId="1415">
      <calculatedColumnFormula>'[2]Wholesale data'!H8</calculatedColumnFormula>
    </tableColumn>
    <tableColumn id="2" name="WB (group and non-group)" dataDxfId="1414">
      <calculatedColumnFormula>('[2]Wholesale data'!I18+'[2]Wholesale data'!I38)/('[2]Wholesale data'!I8+'[2]Wholesale data'!I28)</calculatedColumnFormula>
    </tableColumn>
    <tableColumn id="3" name="EEA (group and non-group)" dataDxfId="1413">
      <calculatedColumnFormula>('[2]Wholesale data'!J18+'[2]Wholesale data'!J38)/('[2]Wholesale data'!J8+'[2]Wholesale data'!J28)</calculatedColumnFormula>
    </tableColumn>
    <tableColumn id="4" name="ROW (group and non-group)" dataDxfId="1412">
      <calculatedColumnFormula>('[2]Wholesale data'!K18+'[2]Wholesale data'!K38)/('[2]Wholesale data'!K8+'[2]Wholesale data'!K28)</calculatedColumnFormula>
    </tableColumn>
  </tableColumns>
  <tableStyleInfo name="TableStyleLight1" showFirstColumn="0" showLastColumn="0" showRowStripes="1" showColumnStripes="0"/>
</table>
</file>

<file path=xl/tables/table94.xml><?xml version="1.0" encoding="utf-8"?>
<table xmlns="http://schemas.openxmlformats.org/spreadsheetml/2006/main" id="328" name="Tabelle3279329" displayName="Tabelle3279329" ref="X71:AA77" totalsRowShown="0" headerRowDxfId="1411" dataDxfId="1410">
  <autoFilter ref="X71:AA77"/>
  <sortState ref="X72:AA77">
    <sortCondition ref="X72"/>
  </sortState>
  <tableColumns count="4">
    <tableColumn id="4" name="Country" dataDxfId="1409">
      <calculatedColumnFormula>'[2]Wholesale data'!H18</calculatedColumnFormula>
    </tableColumn>
    <tableColumn id="1" name="WB (group and non-group)" dataDxfId="1408">
      <calculatedColumnFormula>('[2]Wholesale data'!L18+'[2]Wholesale data'!L38)/('[2]Wholesale data'!L8+'[2]Wholesale data'!L28)</calculatedColumnFormula>
    </tableColumn>
    <tableColumn id="2" name="EEA (group and non-group)" dataDxfId="1407">
      <calculatedColumnFormula>('[2]Wholesale data'!M18+'[2]Wholesale data'!M38)/('[2]Wholesale data'!M8+'[2]Wholesale data'!M28)</calculatedColumnFormula>
    </tableColumn>
    <tableColumn id="3" name="ROW (group and non-group)" dataDxfId="1406">
      <calculatedColumnFormula>('[2]Wholesale data'!N18+'[2]Wholesale data'!N38)/('[2]Wholesale data'!N8+'[2]Wholesale data'!N28)</calculatedColumnFormula>
    </tableColumn>
  </tableColumns>
  <tableStyleInfo name="TableStyleLight6" showFirstColumn="0" showLastColumn="0" showRowStripes="1" showColumnStripes="0"/>
</table>
</file>

<file path=xl/tables/table95.xml><?xml version="1.0" encoding="utf-8"?>
<table xmlns="http://schemas.openxmlformats.org/spreadsheetml/2006/main" id="329" name="Tabelle27287330" displayName="Tabelle27287330" ref="B82:G88" totalsRowShown="0" headerRowDxfId="1405" dataDxfId="1404" tableBorderDxfId="1403">
  <autoFilter ref="B82:G88"/>
  <sortState ref="B83:G88">
    <sortCondition ref="B83"/>
  </sortState>
  <tableColumns count="6">
    <tableColumn id="1" name="Country" dataDxfId="1402">
      <calculatedColumnFormula>'[2]Retail revenues - voice'!H8</calculatedColumnFormula>
    </tableColumn>
    <tableColumn id="5" name="WB RLAH+" dataDxfId="1401"/>
    <tableColumn id="6" name="WB RLAH" dataDxfId="1400"/>
    <tableColumn id="2" name="WB alternative" dataDxfId="1399">
      <calculatedColumnFormula>'[2]Retail revenues - voice'!L8/'[2]Retail volumes - voice'!L8</calculatedColumnFormula>
    </tableColumn>
    <tableColumn id="3" name="EEA " dataDxfId="1398">
      <calculatedColumnFormula>'[2]Retail revenues - voice'!M8/'[2]Retail volumes - voice'!M8</calculatedColumnFormula>
    </tableColumn>
    <tableColumn id="4" name="ROW " dataDxfId="1397">
      <calculatedColumnFormula>'[2]Retail revenues - voice'!N8/'[2]Retail volumes - voice'!N8</calculatedColumnFormula>
    </tableColumn>
  </tableColumns>
  <tableStyleInfo name="TableStyleLight1" showFirstColumn="0" showLastColumn="0" showRowStripes="1" showColumnStripes="0"/>
</table>
</file>

<file path=xl/tables/table96.xml><?xml version="1.0" encoding="utf-8"?>
<table xmlns="http://schemas.openxmlformats.org/spreadsheetml/2006/main" id="330" name="Tabelle28388331" displayName="Tabelle28388331" ref="H82:M88" totalsRowShown="0" headerRowDxfId="1396" dataDxfId="1395" tableBorderDxfId="1394">
  <autoFilter ref="H82:M88"/>
  <sortState ref="H83:M88">
    <sortCondition ref="H83"/>
  </sortState>
  <tableColumns count="6">
    <tableColumn id="4" name="Country" dataDxfId="1393">
      <calculatedColumnFormula>'[2]Retail revenues - voice'!H8</calculatedColumnFormula>
    </tableColumn>
    <tableColumn id="5" name="WB RLAH+" dataDxfId="1392">
      <calculatedColumnFormula>'[2]Retail revenues - voice'!Q13/'[2]Retail volumes - voice'!Q13</calculatedColumnFormula>
    </tableColumn>
    <tableColumn id="6" name="WB RLAH" dataDxfId="1391">
      <calculatedColumnFormula>'[2]Retail revenues - voice'!P13/'[2]Retail volumes - voice'!P13</calculatedColumnFormula>
    </tableColumn>
    <tableColumn id="1" name="WB  alternative" dataDxfId="1390">
      <calculatedColumnFormula>'[2]Retail revenues - voice'!R8/'[2]Retail volumes - voice'!R8</calculatedColumnFormula>
    </tableColumn>
    <tableColumn id="2" name="EEA  " dataDxfId="1389">
      <calculatedColumnFormula>'[2]Retail revenues - voice'!S8/'[2]Retail volumes - voice'!S8</calculatedColumnFormula>
    </tableColumn>
    <tableColumn id="3" name="ROW  " dataDxfId="1388">
      <calculatedColumnFormula>'[2]Retail revenues - voice'!T8/'[2]Retail volumes - voice'!T8</calculatedColumnFormula>
    </tableColumn>
  </tableColumns>
  <tableStyleInfo name="TableStyleLight6" showFirstColumn="0" showLastColumn="0" showRowStripes="1" showColumnStripes="0"/>
</table>
</file>

<file path=xl/tables/table97.xml><?xml version="1.0" encoding="utf-8"?>
<table xmlns="http://schemas.openxmlformats.org/spreadsheetml/2006/main" id="331" name="Tabelle295289332" displayName="Tabelle295289332" ref="AB82:AG88" totalsRowShown="0" headerRowDxfId="1387" dataDxfId="1386">
  <autoFilter ref="AB82:AG88"/>
  <sortState ref="AB83:AG88">
    <sortCondition ref="AB83"/>
  </sortState>
  <tableColumns count="6">
    <tableColumn id="1" name="Country" dataDxfId="1385">
      <calculatedColumnFormula>'[2]Retail revenues - SMS'!H8</calculatedColumnFormula>
    </tableColumn>
    <tableColumn id="5" name="WB RLAH+" dataDxfId="1384"/>
    <tableColumn id="6" name="WB RLAH" dataDxfId="1383">
      <calculatedColumnFormula>'[2]Retail revenues - SMS'!J8/'[2]Retail volumes - SMS'!J8</calculatedColumnFormula>
    </tableColumn>
    <tableColumn id="2" name="WB  " dataDxfId="1382">
      <calculatedColumnFormula>'[2]Retail revenues - SMS'!L8/'[2]Retail volumes - SMS'!L8</calculatedColumnFormula>
    </tableColumn>
    <tableColumn id="3" name="EEA  " dataDxfId="1381">
      <calculatedColumnFormula>'[2]Retail revenues - SMS'!M8/'[2]Retail volumes - SMS'!M8</calculatedColumnFormula>
    </tableColumn>
    <tableColumn id="4" name="ROW  " dataDxfId="1380">
      <calculatedColumnFormula>'[2]Retail revenues - SMS'!N8/'[2]Retail volumes - SMS'!N8</calculatedColumnFormula>
    </tableColumn>
  </tableColumns>
  <tableStyleInfo name="TableStyleLight1" showFirstColumn="0" showLastColumn="0" showRowStripes="1" showColumnStripes="0"/>
</table>
</file>

<file path=xl/tables/table98.xml><?xml version="1.0" encoding="utf-8"?>
<table xmlns="http://schemas.openxmlformats.org/spreadsheetml/2006/main" id="332" name="Tabelle305390333" displayName="Tabelle305390333" ref="AH82:AM88" totalsRowShown="0" headerRowDxfId="1379" dataDxfId="1378">
  <autoFilter ref="AH82:AM88"/>
  <sortState ref="AH83:AK88">
    <sortCondition ref="AH41:AH47"/>
  </sortState>
  <tableColumns count="6">
    <tableColumn id="4" name="Country" dataDxfId="1377">
      <calculatedColumnFormula>'[2]Retail revenues - SMS'!H8</calculatedColumnFormula>
    </tableColumn>
    <tableColumn id="5" name="WB RLAH+" dataDxfId="1376"/>
    <tableColumn id="6" name="WB RLAH" dataDxfId="1375">
      <calculatedColumnFormula>'[2]Retail revenues - SMS'!P8/'[2]Retail volumes - SMS'!P8</calculatedColumnFormula>
    </tableColumn>
    <tableColumn id="1" name="WB  " dataDxfId="1374">
      <calculatedColumnFormula>'[2]Retail revenues - SMS'!R8/'[2]Retail volumes - SMS'!R8</calculatedColumnFormula>
    </tableColumn>
    <tableColumn id="2" name="EEA  " dataDxfId="1373">
      <calculatedColumnFormula>'[2]Retail revenues - SMS'!S8/'[2]Retail volumes - SMS'!S8</calculatedColumnFormula>
    </tableColumn>
    <tableColumn id="3" name="ROW  " dataDxfId="1372">
      <calculatedColumnFormula>'[2]Retail revenues - SMS'!T8/'[2]Retail volumes - SMS'!T8</calculatedColumnFormula>
    </tableColumn>
  </tableColumns>
  <tableStyleInfo name="TableStyleLight6" showFirstColumn="0" showLastColumn="0" showRowStripes="1" showColumnStripes="0"/>
</table>
</file>

<file path=xl/tables/table99.xml><?xml version="1.0" encoding="utf-8"?>
<table xmlns="http://schemas.openxmlformats.org/spreadsheetml/2006/main" id="333" name="Tabelle315491334" displayName="Tabelle315491334" ref="AO82:AT88" totalsRowShown="0" headerRowDxfId="1371" dataDxfId="1370">
  <autoFilter ref="AO82:AT88"/>
  <sortState ref="AO83:AT88">
    <sortCondition ref="AO83"/>
  </sortState>
  <tableColumns count="6">
    <tableColumn id="1" name="Country" dataDxfId="1369">
      <calculatedColumnFormula>'[2]Retail revenues - data'!H8</calculatedColumnFormula>
    </tableColumn>
    <tableColumn id="2" name="WB RLAH+" dataDxfId="1368">
      <calculatedColumnFormula>'[2]Retail revenues - data'!K8/'[2]Retail volumes - data'!L8</calculatedColumnFormula>
    </tableColumn>
    <tableColumn id="5" name="WB RLAH" dataDxfId="1367">
      <calculatedColumnFormula>'[2]Retail revenues - data'!J8/'[2]Retail volumes - data'!J8</calculatedColumnFormula>
    </tableColumn>
    <tableColumn id="6" name="WB" dataDxfId="1366"/>
    <tableColumn id="3" name="EEA  " dataDxfId="1365">
      <calculatedColumnFormula>'[2]Retail revenues - data'!M8/'[2]Retail volumes - data'!M8</calculatedColumnFormula>
    </tableColumn>
    <tableColumn id="4" name="ROW  " dataDxfId="1364">
      <calculatedColumnFormula>'[2]Retail revenues - data'!N8/'[2]Retail volumes - data'!N8</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table" Target="../tables/table117.xml"/><Relationship Id="rId18" Type="http://schemas.openxmlformats.org/officeDocument/2006/relationships/table" Target="../tables/table122.xml"/><Relationship Id="rId26" Type="http://schemas.openxmlformats.org/officeDocument/2006/relationships/table" Target="../tables/table130.xml"/><Relationship Id="rId3" Type="http://schemas.openxmlformats.org/officeDocument/2006/relationships/table" Target="../tables/table107.xml"/><Relationship Id="rId21" Type="http://schemas.openxmlformats.org/officeDocument/2006/relationships/table" Target="../tables/table125.xml"/><Relationship Id="rId34" Type="http://schemas.openxmlformats.org/officeDocument/2006/relationships/table" Target="../tables/table138.xml"/><Relationship Id="rId7" Type="http://schemas.openxmlformats.org/officeDocument/2006/relationships/table" Target="../tables/table111.xml"/><Relationship Id="rId12" Type="http://schemas.openxmlformats.org/officeDocument/2006/relationships/table" Target="../tables/table116.xml"/><Relationship Id="rId17" Type="http://schemas.openxmlformats.org/officeDocument/2006/relationships/table" Target="../tables/table121.xml"/><Relationship Id="rId25" Type="http://schemas.openxmlformats.org/officeDocument/2006/relationships/table" Target="../tables/table129.xml"/><Relationship Id="rId33" Type="http://schemas.openxmlformats.org/officeDocument/2006/relationships/table" Target="../tables/table137.xml"/><Relationship Id="rId2" Type="http://schemas.openxmlformats.org/officeDocument/2006/relationships/table" Target="../tables/table106.xml"/><Relationship Id="rId16" Type="http://schemas.openxmlformats.org/officeDocument/2006/relationships/table" Target="../tables/table120.xml"/><Relationship Id="rId20" Type="http://schemas.openxmlformats.org/officeDocument/2006/relationships/table" Target="../tables/table124.xml"/><Relationship Id="rId29" Type="http://schemas.openxmlformats.org/officeDocument/2006/relationships/table" Target="../tables/table133.xml"/><Relationship Id="rId1" Type="http://schemas.openxmlformats.org/officeDocument/2006/relationships/printerSettings" Target="../printerSettings/printerSettings8.bin"/><Relationship Id="rId6" Type="http://schemas.openxmlformats.org/officeDocument/2006/relationships/table" Target="../tables/table110.xml"/><Relationship Id="rId11" Type="http://schemas.openxmlformats.org/officeDocument/2006/relationships/table" Target="../tables/table115.xml"/><Relationship Id="rId24" Type="http://schemas.openxmlformats.org/officeDocument/2006/relationships/table" Target="../tables/table128.xml"/><Relationship Id="rId32" Type="http://schemas.openxmlformats.org/officeDocument/2006/relationships/table" Target="../tables/table136.xml"/><Relationship Id="rId5" Type="http://schemas.openxmlformats.org/officeDocument/2006/relationships/table" Target="../tables/table109.xml"/><Relationship Id="rId15" Type="http://schemas.openxmlformats.org/officeDocument/2006/relationships/table" Target="../tables/table119.xml"/><Relationship Id="rId23" Type="http://schemas.openxmlformats.org/officeDocument/2006/relationships/table" Target="../tables/table127.xml"/><Relationship Id="rId28" Type="http://schemas.openxmlformats.org/officeDocument/2006/relationships/table" Target="../tables/table132.xml"/><Relationship Id="rId10" Type="http://schemas.openxmlformats.org/officeDocument/2006/relationships/table" Target="../tables/table114.xml"/><Relationship Id="rId19" Type="http://schemas.openxmlformats.org/officeDocument/2006/relationships/table" Target="../tables/table123.xml"/><Relationship Id="rId31" Type="http://schemas.openxmlformats.org/officeDocument/2006/relationships/table" Target="../tables/table135.xml"/><Relationship Id="rId4" Type="http://schemas.openxmlformats.org/officeDocument/2006/relationships/table" Target="../tables/table108.xml"/><Relationship Id="rId9" Type="http://schemas.openxmlformats.org/officeDocument/2006/relationships/table" Target="../tables/table113.xml"/><Relationship Id="rId14" Type="http://schemas.openxmlformats.org/officeDocument/2006/relationships/table" Target="../tables/table118.xml"/><Relationship Id="rId22" Type="http://schemas.openxmlformats.org/officeDocument/2006/relationships/table" Target="../tables/table126.xml"/><Relationship Id="rId27" Type="http://schemas.openxmlformats.org/officeDocument/2006/relationships/table" Target="../tables/table131.xml"/><Relationship Id="rId30" Type="http://schemas.openxmlformats.org/officeDocument/2006/relationships/table" Target="../tables/table134.xml"/><Relationship Id="rId35" Type="http://schemas.openxmlformats.org/officeDocument/2006/relationships/table" Target="../tables/table139.xml"/><Relationship Id="rId8" Type="http://schemas.openxmlformats.org/officeDocument/2006/relationships/table" Target="../tables/table112.xml"/></Relationships>
</file>

<file path=xl/worksheets/_rels/sheet11.xml.rels><?xml version="1.0" encoding="UTF-8" standalone="yes"?>
<Relationships xmlns="http://schemas.openxmlformats.org/package/2006/relationships"><Relationship Id="rId13" Type="http://schemas.openxmlformats.org/officeDocument/2006/relationships/table" Target="../tables/table151.xml"/><Relationship Id="rId18" Type="http://schemas.openxmlformats.org/officeDocument/2006/relationships/table" Target="../tables/table156.xml"/><Relationship Id="rId26" Type="http://schemas.openxmlformats.org/officeDocument/2006/relationships/table" Target="../tables/table164.xml"/><Relationship Id="rId3" Type="http://schemas.openxmlformats.org/officeDocument/2006/relationships/table" Target="../tables/table141.xml"/><Relationship Id="rId21" Type="http://schemas.openxmlformats.org/officeDocument/2006/relationships/table" Target="../tables/table159.xml"/><Relationship Id="rId34" Type="http://schemas.openxmlformats.org/officeDocument/2006/relationships/table" Target="../tables/table172.xml"/><Relationship Id="rId7" Type="http://schemas.openxmlformats.org/officeDocument/2006/relationships/table" Target="../tables/table145.xml"/><Relationship Id="rId12" Type="http://schemas.openxmlformats.org/officeDocument/2006/relationships/table" Target="../tables/table150.xml"/><Relationship Id="rId17" Type="http://schemas.openxmlformats.org/officeDocument/2006/relationships/table" Target="../tables/table155.xml"/><Relationship Id="rId25" Type="http://schemas.openxmlformats.org/officeDocument/2006/relationships/table" Target="../tables/table163.xml"/><Relationship Id="rId33" Type="http://schemas.openxmlformats.org/officeDocument/2006/relationships/table" Target="../tables/table171.xml"/><Relationship Id="rId2" Type="http://schemas.openxmlformats.org/officeDocument/2006/relationships/table" Target="../tables/table140.xml"/><Relationship Id="rId16" Type="http://schemas.openxmlformats.org/officeDocument/2006/relationships/table" Target="../tables/table154.xml"/><Relationship Id="rId20" Type="http://schemas.openxmlformats.org/officeDocument/2006/relationships/table" Target="../tables/table158.xml"/><Relationship Id="rId29" Type="http://schemas.openxmlformats.org/officeDocument/2006/relationships/table" Target="../tables/table167.xml"/><Relationship Id="rId1" Type="http://schemas.openxmlformats.org/officeDocument/2006/relationships/printerSettings" Target="../printerSettings/printerSettings9.bin"/><Relationship Id="rId6" Type="http://schemas.openxmlformats.org/officeDocument/2006/relationships/table" Target="../tables/table144.xml"/><Relationship Id="rId11" Type="http://schemas.openxmlformats.org/officeDocument/2006/relationships/table" Target="../tables/table149.xml"/><Relationship Id="rId24" Type="http://schemas.openxmlformats.org/officeDocument/2006/relationships/table" Target="../tables/table162.xml"/><Relationship Id="rId32" Type="http://schemas.openxmlformats.org/officeDocument/2006/relationships/table" Target="../tables/table170.xml"/><Relationship Id="rId5" Type="http://schemas.openxmlformats.org/officeDocument/2006/relationships/table" Target="../tables/table143.xml"/><Relationship Id="rId15" Type="http://schemas.openxmlformats.org/officeDocument/2006/relationships/table" Target="../tables/table153.xml"/><Relationship Id="rId23" Type="http://schemas.openxmlformats.org/officeDocument/2006/relationships/table" Target="../tables/table161.xml"/><Relationship Id="rId28" Type="http://schemas.openxmlformats.org/officeDocument/2006/relationships/table" Target="../tables/table166.xml"/><Relationship Id="rId10" Type="http://schemas.openxmlformats.org/officeDocument/2006/relationships/table" Target="../tables/table148.xml"/><Relationship Id="rId19" Type="http://schemas.openxmlformats.org/officeDocument/2006/relationships/table" Target="../tables/table157.xml"/><Relationship Id="rId31" Type="http://schemas.openxmlformats.org/officeDocument/2006/relationships/table" Target="../tables/table169.xml"/><Relationship Id="rId4" Type="http://schemas.openxmlformats.org/officeDocument/2006/relationships/table" Target="../tables/table142.xml"/><Relationship Id="rId9" Type="http://schemas.openxmlformats.org/officeDocument/2006/relationships/table" Target="../tables/table147.xml"/><Relationship Id="rId14" Type="http://schemas.openxmlformats.org/officeDocument/2006/relationships/table" Target="../tables/table152.xml"/><Relationship Id="rId22" Type="http://schemas.openxmlformats.org/officeDocument/2006/relationships/table" Target="../tables/table160.xml"/><Relationship Id="rId27" Type="http://schemas.openxmlformats.org/officeDocument/2006/relationships/table" Target="../tables/table165.xml"/><Relationship Id="rId30" Type="http://schemas.openxmlformats.org/officeDocument/2006/relationships/table" Target="../tables/table168.xml"/><Relationship Id="rId35" Type="http://schemas.openxmlformats.org/officeDocument/2006/relationships/table" Target="../tables/table173.xml"/><Relationship Id="rId8" Type="http://schemas.openxmlformats.org/officeDocument/2006/relationships/table" Target="../tables/table146.xml"/></Relationships>
</file>

<file path=xl/worksheets/_rels/sheet12.xml.rels><?xml version="1.0" encoding="UTF-8" standalone="yes"?>
<Relationships xmlns="http://schemas.openxmlformats.org/package/2006/relationships"><Relationship Id="rId13" Type="http://schemas.openxmlformats.org/officeDocument/2006/relationships/table" Target="../tables/table185.xml"/><Relationship Id="rId18" Type="http://schemas.openxmlformats.org/officeDocument/2006/relationships/table" Target="../tables/table190.xml"/><Relationship Id="rId26" Type="http://schemas.openxmlformats.org/officeDocument/2006/relationships/table" Target="../tables/table198.xml"/><Relationship Id="rId3" Type="http://schemas.openxmlformats.org/officeDocument/2006/relationships/table" Target="../tables/table175.xml"/><Relationship Id="rId21" Type="http://schemas.openxmlformats.org/officeDocument/2006/relationships/table" Target="../tables/table193.xml"/><Relationship Id="rId34" Type="http://schemas.openxmlformats.org/officeDocument/2006/relationships/table" Target="../tables/table206.xml"/><Relationship Id="rId7" Type="http://schemas.openxmlformats.org/officeDocument/2006/relationships/table" Target="../tables/table179.xml"/><Relationship Id="rId12" Type="http://schemas.openxmlformats.org/officeDocument/2006/relationships/table" Target="../tables/table184.xml"/><Relationship Id="rId17" Type="http://schemas.openxmlformats.org/officeDocument/2006/relationships/table" Target="../tables/table189.xml"/><Relationship Id="rId25" Type="http://schemas.openxmlformats.org/officeDocument/2006/relationships/table" Target="../tables/table197.xml"/><Relationship Id="rId33" Type="http://schemas.openxmlformats.org/officeDocument/2006/relationships/table" Target="../tables/table205.xml"/><Relationship Id="rId2" Type="http://schemas.openxmlformats.org/officeDocument/2006/relationships/table" Target="../tables/table174.xml"/><Relationship Id="rId16" Type="http://schemas.openxmlformats.org/officeDocument/2006/relationships/table" Target="../tables/table188.xml"/><Relationship Id="rId20" Type="http://schemas.openxmlformats.org/officeDocument/2006/relationships/table" Target="../tables/table192.xml"/><Relationship Id="rId29" Type="http://schemas.openxmlformats.org/officeDocument/2006/relationships/table" Target="../tables/table201.xml"/><Relationship Id="rId1" Type="http://schemas.openxmlformats.org/officeDocument/2006/relationships/printerSettings" Target="../printerSettings/printerSettings10.bin"/><Relationship Id="rId6" Type="http://schemas.openxmlformats.org/officeDocument/2006/relationships/table" Target="../tables/table178.xml"/><Relationship Id="rId11" Type="http://schemas.openxmlformats.org/officeDocument/2006/relationships/table" Target="../tables/table183.xml"/><Relationship Id="rId24" Type="http://schemas.openxmlformats.org/officeDocument/2006/relationships/table" Target="../tables/table196.xml"/><Relationship Id="rId32" Type="http://schemas.openxmlformats.org/officeDocument/2006/relationships/table" Target="../tables/table204.xml"/><Relationship Id="rId5" Type="http://schemas.openxmlformats.org/officeDocument/2006/relationships/table" Target="../tables/table177.xml"/><Relationship Id="rId15" Type="http://schemas.openxmlformats.org/officeDocument/2006/relationships/table" Target="../tables/table187.xml"/><Relationship Id="rId23" Type="http://schemas.openxmlformats.org/officeDocument/2006/relationships/table" Target="../tables/table195.xml"/><Relationship Id="rId28" Type="http://schemas.openxmlformats.org/officeDocument/2006/relationships/table" Target="../tables/table200.xml"/><Relationship Id="rId10" Type="http://schemas.openxmlformats.org/officeDocument/2006/relationships/table" Target="../tables/table182.xml"/><Relationship Id="rId19" Type="http://schemas.openxmlformats.org/officeDocument/2006/relationships/table" Target="../tables/table191.xml"/><Relationship Id="rId31" Type="http://schemas.openxmlformats.org/officeDocument/2006/relationships/table" Target="../tables/table203.xml"/><Relationship Id="rId4" Type="http://schemas.openxmlformats.org/officeDocument/2006/relationships/table" Target="../tables/table176.xml"/><Relationship Id="rId9" Type="http://schemas.openxmlformats.org/officeDocument/2006/relationships/table" Target="../tables/table181.xml"/><Relationship Id="rId14" Type="http://schemas.openxmlformats.org/officeDocument/2006/relationships/table" Target="../tables/table186.xml"/><Relationship Id="rId22" Type="http://schemas.openxmlformats.org/officeDocument/2006/relationships/table" Target="../tables/table194.xml"/><Relationship Id="rId27" Type="http://schemas.openxmlformats.org/officeDocument/2006/relationships/table" Target="../tables/table199.xml"/><Relationship Id="rId30" Type="http://schemas.openxmlformats.org/officeDocument/2006/relationships/table" Target="../tables/table202.xml"/><Relationship Id="rId35" Type="http://schemas.openxmlformats.org/officeDocument/2006/relationships/table" Target="../tables/table207.xml"/><Relationship Id="rId8" Type="http://schemas.openxmlformats.org/officeDocument/2006/relationships/table" Target="../tables/table180.xml"/></Relationships>
</file>

<file path=xl/worksheets/_rels/sheet13.xml.rels><?xml version="1.0" encoding="UTF-8" standalone="yes"?>
<Relationships xmlns="http://schemas.openxmlformats.org/package/2006/relationships"><Relationship Id="rId13" Type="http://schemas.openxmlformats.org/officeDocument/2006/relationships/table" Target="../tables/table219.xml"/><Relationship Id="rId18" Type="http://schemas.openxmlformats.org/officeDocument/2006/relationships/table" Target="../tables/table224.xml"/><Relationship Id="rId26" Type="http://schemas.openxmlformats.org/officeDocument/2006/relationships/table" Target="../tables/table232.xml"/><Relationship Id="rId3" Type="http://schemas.openxmlformats.org/officeDocument/2006/relationships/table" Target="../tables/table209.xml"/><Relationship Id="rId21" Type="http://schemas.openxmlformats.org/officeDocument/2006/relationships/table" Target="../tables/table227.xml"/><Relationship Id="rId34" Type="http://schemas.openxmlformats.org/officeDocument/2006/relationships/table" Target="../tables/table240.xml"/><Relationship Id="rId7" Type="http://schemas.openxmlformats.org/officeDocument/2006/relationships/table" Target="../tables/table213.xml"/><Relationship Id="rId12" Type="http://schemas.openxmlformats.org/officeDocument/2006/relationships/table" Target="../tables/table218.xml"/><Relationship Id="rId17" Type="http://schemas.openxmlformats.org/officeDocument/2006/relationships/table" Target="../tables/table223.xml"/><Relationship Id="rId25" Type="http://schemas.openxmlformats.org/officeDocument/2006/relationships/table" Target="../tables/table231.xml"/><Relationship Id="rId33" Type="http://schemas.openxmlformats.org/officeDocument/2006/relationships/table" Target="../tables/table239.xml"/><Relationship Id="rId2" Type="http://schemas.openxmlformats.org/officeDocument/2006/relationships/table" Target="../tables/table208.xml"/><Relationship Id="rId16" Type="http://schemas.openxmlformats.org/officeDocument/2006/relationships/table" Target="../tables/table222.xml"/><Relationship Id="rId20" Type="http://schemas.openxmlformats.org/officeDocument/2006/relationships/table" Target="../tables/table226.xml"/><Relationship Id="rId29" Type="http://schemas.openxmlformats.org/officeDocument/2006/relationships/table" Target="../tables/table235.xml"/><Relationship Id="rId1" Type="http://schemas.openxmlformats.org/officeDocument/2006/relationships/printerSettings" Target="../printerSettings/printerSettings11.bin"/><Relationship Id="rId6" Type="http://schemas.openxmlformats.org/officeDocument/2006/relationships/table" Target="../tables/table212.xml"/><Relationship Id="rId11" Type="http://schemas.openxmlformats.org/officeDocument/2006/relationships/table" Target="../tables/table217.xml"/><Relationship Id="rId24" Type="http://schemas.openxmlformats.org/officeDocument/2006/relationships/table" Target="../tables/table230.xml"/><Relationship Id="rId32" Type="http://schemas.openxmlformats.org/officeDocument/2006/relationships/table" Target="../tables/table238.xml"/><Relationship Id="rId5" Type="http://schemas.openxmlformats.org/officeDocument/2006/relationships/table" Target="../tables/table211.xml"/><Relationship Id="rId15" Type="http://schemas.openxmlformats.org/officeDocument/2006/relationships/table" Target="../tables/table221.xml"/><Relationship Id="rId23" Type="http://schemas.openxmlformats.org/officeDocument/2006/relationships/table" Target="../tables/table229.xml"/><Relationship Id="rId28" Type="http://schemas.openxmlformats.org/officeDocument/2006/relationships/table" Target="../tables/table234.xml"/><Relationship Id="rId10" Type="http://schemas.openxmlformats.org/officeDocument/2006/relationships/table" Target="../tables/table216.xml"/><Relationship Id="rId19" Type="http://schemas.openxmlformats.org/officeDocument/2006/relationships/table" Target="../tables/table225.xml"/><Relationship Id="rId31" Type="http://schemas.openxmlformats.org/officeDocument/2006/relationships/table" Target="../tables/table237.xml"/><Relationship Id="rId4" Type="http://schemas.openxmlformats.org/officeDocument/2006/relationships/table" Target="../tables/table210.xml"/><Relationship Id="rId9" Type="http://schemas.openxmlformats.org/officeDocument/2006/relationships/table" Target="../tables/table215.xml"/><Relationship Id="rId14" Type="http://schemas.openxmlformats.org/officeDocument/2006/relationships/table" Target="../tables/table220.xml"/><Relationship Id="rId22" Type="http://schemas.openxmlformats.org/officeDocument/2006/relationships/table" Target="../tables/table228.xml"/><Relationship Id="rId27" Type="http://schemas.openxmlformats.org/officeDocument/2006/relationships/table" Target="../tables/table233.xml"/><Relationship Id="rId30" Type="http://schemas.openxmlformats.org/officeDocument/2006/relationships/table" Target="../tables/table236.xml"/><Relationship Id="rId35" Type="http://schemas.openxmlformats.org/officeDocument/2006/relationships/table" Target="../tables/table241.xml"/><Relationship Id="rId8" Type="http://schemas.openxmlformats.org/officeDocument/2006/relationships/table" Target="../tables/table214.xml"/></Relationships>
</file>

<file path=xl/worksheets/_rels/sheet14.xml.rels><?xml version="1.0" encoding="UTF-8" standalone="yes"?>
<Relationships xmlns="http://schemas.openxmlformats.org/package/2006/relationships"><Relationship Id="rId13" Type="http://schemas.openxmlformats.org/officeDocument/2006/relationships/table" Target="../tables/table252.xml"/><Relationship Id="rId18" Type="http://schemas.openxmlformats.org/officeDocument/2006/relationships/table" Target="../tables/table257.xml"/><Relationship Id="rId26" Type="http://schemas.openxmlformats.org/officeDocument/2006/relationships/table" Target="../tables/table265.xml"/><Relationship Id="rId3" Type="http://schemas.openxmlformats.org/officeDocument/2006/relationships/table" Target="../tables/table242.xml"/><Relationship Id="rId21" Type="http://schemas.openxmlformats.org/officeDocument/2006/relationships/table" Target="../tables/table260.xml"/><Relationship Id="rId7" Type="http://schemas.openxmlformats.org/officeDocument/2006/relationships/table" Target="../tables/table246.xml"/><Relationship Id="rId12" Type="http://schemas.openxmlformats.org/officeDocument/2006/relationships/table" Target="../tables/table251.xml"/><Relationship Id="rId17" Type="http://schemas.openxmlformats.org/officeDocument/2006/relationships/table" Target="../tables/table256.xml"/><Relationship Id="rId25" Type="http://schemas.openxmlformats.org/officeDocument/2006/relationships/table" Target="../tables/table264.xml"/><Relationship Id="rId33" Type="http://schemas.openxmlformats.org/officeDocument/2006/relationships/comments" Target="../comments1.xml"/><Relationship Id="rId2" Type="http://schemas.openxmlformats.org/officeDocument/2006/relationships/vmlDrawing" Target="../drawings/vmlDrawing1.vml"/><Relationship Id="rId16" Type="http://schemas.openxmlformats.org/officeDocument/2006/relationships/table" Target="../tables/table255.xml"/><Relationship Id="rId20" Type="http://schemas.openxmlformats.org/officeDocument/2006/relationships/table" Target="../tables/table259.xml"/><Relationship Id="rId29" Type="http://schemas.openxmlformats.org/officeDocument/2006/relationships/table" Target="../tables/table268.xml"/><Relationship Id="rId1" Type="http://schemas.openxmlformats.org/officeDocument/2006/relationships/printerSettings" Target="../printerSettings/printerSettings12.bin"/><Relationship Id="rId6" Type="http://schemas.openxmlformats.org/officeDocument/2006/relationships/table" Target="../tables/table245.xml"/><Relationship Id="rId11" Type="http://schemas.openxmlformats.org/officeDocument/2006/relationships/table" Target="../tables/table250.xml"/><Relationship Id="rId24" Type="http://schemas.openxmlformats.org/officeDocument/2006/relationships/table" Target="../tables/table263.xml"/><Relationship Id="rId32" Type="http://schemas.openxmlformats.org/officeDocument/2006/relationships/table" Target="../tables/table271.xml"/><Relationship Id="rId5" Type="http://schemas.openxmlformats.org/officeDocument/2006/relationships/table" Target="../tables/table244.xml"/><Relationship Id="rId15" Type="http://schemas.openxmlformats.org/officeDocument/2006/relationships/table" Target="../tables/table254.xml"/><Relationship Id="rId23" Type="http://schemas.openxmlformats.org/officeDocument/2006/relationships/table" Target="../tables/table262.xml"/><Relationship Id="rId28" Type="http://schemas.openxmlformats.org/officeDocument/2006/relationships/table" Target="../tables/table267.xml"/><Relationship Id="rId10" Type="http://schemas.openxmlformats.org/officeDocument/2006/relationships/table" Target="../tables/table249.xml"/><Relationship Id="rId19" Type="http://schemas.openxmlformats.org/officeDocument/2006/relationships/table" Target="../tables/table258.xml"/><Relationship Id="rId31" Type="http://schemas.openxmlformats.org/officeDocument/2006/relationships/table" Target="../tables/table270.xml"/><Relationship Id="rId4" Type="http://schemas.openxmlformats.org/officeDocument/2006/relationships/table" Target="../tables/table243.xml"/><Relationship Id="rId9" Type="http://schemas.openxmlformats.org/officeDocument/2006/relationships/table" Target="../tables/table248.xml"/><Relationship Id="rId14" Type="http://schemas.openxmlformats.org/officeDocument/2006/relationships/table" Target="../tables/table253.xml"/><Relationship Id="rId22" Type="http://schemas.openxmlformats.org/officeDocument/2006/relationships/table" Target="../tables/table261.xml"/><Relationship Id="rId27" Type="http://schemas.openxmlformats.org/officeDocument/2006/relationships/table" Target="../tables/table266.xml"/><Relationship Id="rId30" Type="http://schemas.openxmlformats.org/officeDocument/2006/relationships/table" Target="../tables/table269.xml"/><Relationship Id="rId8" Type="http://schemas.openxmlformats.org/officeDocument/2006/relationships/table" Target="../tables/table247.xml"/></Relationships>
</file>

<file path=xl/worksheets/_rels/sheet15.xml.rels><?xml version="1.0" encoding="UTF-8" standalone="yes"?>
<Relationships xmlns="http://schemas.openxmlformats.org/package/2006/relationships"><Relationship Id="rId13" Type="http://schemas.openxmlformats.org/officeDocument/2006/relationships/table" Target="../tables/table283.xml"/><Relationship Id="rId18" Type="http://schemas.openxmlformats.org/officeDocument/2006/relationships/table" Target="../tables/table288.xml"/><Relationship Id="rId26" Type="http://schemas.openxmlformats.org/officeDocument/2006/relationships/table" Target="../tables/table296.xml"/><Relationship Id="rId3" Type="http://schemas.openxmlformats.org/officeDocument/2006/relationships/table" Target="../tables/table273.xml"/><Relationship Id="rId21" Type="http://schemas.openxmlformats.org/officeDocument/2006/relationships/table" Target="../tables/table291.xml"/><Relationship Id="rId34" Type="http://schemas.openxmlformats.org/officeDocument/2006/relationships/table" Target="../tables/table304.xml"/><Relationship Id="rId7" Type="http://schemas.openxmlformats.org/officeDocument/2006/relationships/table" Target="../tables/table277.xml"/><Relationship Id="rId12" Type="http://schemas.openxmlformats.org/officeDocument/2006/relationships/table" Target="../tables/table282.xml"/><Relationship Id="rId17" Type="http://schemas.openxmlformats.org/officeDocument/2006/relationships/table" Target="../tables/table287.xml"/><Relationship Id="rId25" Type="http://schemas.openxmlformats.org/officeDocument/2006/relationships/table" Target="../tables/table295.xml"/><Relationship Id="rId33" Type="http://schemas.openxmlformats.org/officeDocument/2006/relationships/table" Target="../tables/table303.xml"/><Relationship Id="rId2" Type="http://schemas.openxmlformats.org/officeDocument/2006/relationships/table" Target="../tables/table272.xml"/><Relationship Id="rId16" Type="http://schemas.openxmlformats.org/officeDocument/2006/relationships/table" Target="../tables/table286.xml"/><Relationship Id="rId20" Type="http://schemas.openxmlformats.org/officeDocument/2006/relationships/table" Target="../tables/table290.xml"/><Relationship Id="rId29" Type="http://schemas.openxmlformats.org/officeDocument/2006/relationships/table" Target="../tables/table299.xml"/><Relationship Id="rId1" Type="http://schemas.openxmlformats.org/officeDocument/2006/relationships/printerSettings" Target="../printerSettings/printerSettings13.bin"/><Relationship Id="rId6" Type="http://schemas.openxmlformats.org/officeDocument/2006/relationships/table" Target="../tables/table276.xml"/><Relationship Id="rId11" Type="http://schemas.openxmlformats.org/officeDocument/2006/relationships/table" Target="../tables/table281.xml"/><Relationship Id="rId24" Type="http://schemas.openxmlformats.org/officeDocument/2006/relationships/table" Target="../tables/table294.xml"/><Relationship Id="rId32" Type="http://schemas.openxmlformats.org/officeDocument/2006/relationships/table" Target="../tables/table302.xml"/><Relationship Id="rId5" Type="http://schemas.openxmlformats.org/officeDocument/2006/relationships/table" Target="../tables/table275.xml"/><Relationship Id="rId15" Type="http://schemas.openxmlformats.org/officeDocument/2006/relationships/table" Target="../tables/table285.xml"/><Relationship Id="rId23" Type="http://schemas.openxmlformats.org/officeDocument/2006/relationships/table" Target="../tables/table293.xml"/><Relationship Id="rId28" Type="http://schemas.openxmlformats.org/officeDocument/2006/relationships/table" Target="../tables/table298.xml"/><Relationship Id="rId10" Type="http://schemas.openxmlformats.org/officeDocument/2006/relationships/table" Target="../tables/table280.xml"/><Relationship Id="rId19" Type="http://schemas.openxmlformats.org/officeDocument/2006/relationships/table" Target="../tables/table289.xml"/><Relationship Id="rId31" Type="http://schemas.openxmlformats.org/officeDocument/2006/relationships/table" Target="../tables/table301.xml"/><Relationship Id="rId4" Type="http://schemas.openxmlformats.org/officeDocument/2006/relationships/table" Target="../tables/table274.xml"/><Relationship Id="rId9" Type="http://schemas.openxmlformats.org/officeDocument/2006/relationships/table" Target="../tables/table279.xml"/><Relationship Id="rId14" Type="http://schemas.openxmlformats.org/officeDocument/2006/relationships/table" Target="../tables/table284.xml"/><Relationship Id="rId22" Type="http://schemas.openxmlformats.org/officeDocument/2006/relationships/table" Target="../tables/table292.xml"/><Relationship Id="rId27" Type="http://schemas.openxmlformats.org/officeDocument/2006/relationships/table" Target="../tables/table297.xml"/><Relationship Id="rId30" Type="http://schemas.openxmlformats.org/officeDocument/2006/relationships/table" Target="../tables/table300.xml"/><Relationship Id="rId35" Type="http://schemas.openxmlformats.org/officeDocument/2006/relationships/table" Target="../tables/table305.xml"/><Relationship Id="rId8" Type="http://schemas.openxmlformats.org/officeDocument/2006/relationships/table" Target="../tables/table278.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drawing" Target="../drawings/drawing3.xml"/><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2.xml"/><Relationship Id="rId13" Type="http://schemas.openxmlformats.org/officeDocument/2006/relationships/table" Target="../tables/table17.xml"/><Relationship Id="rId3" Type="http://schemas.openxmlformats.org/officeDocument/2006/relationships/table" Target="../tables/table7.xml"/><Relationship Id="rId7" Type="http://schemas.openxmlformats.org/officeDocument/2006/relationships/table" Target="../tables/table11.xml"/><Relationship Id="rId12" Type="http://schemas.openxmlformats.org/officeDocument/2006/relationships/table" Target="../tables/table16.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5" Type="http://schemas.openxmlformats.org/officeDocument/2006/relationships/table" Target="../tables/table1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 Id="rId14" Type="http://schemas.openxmlformats.org/officeDocument/2006/relationships/table" Target="../tables/table18.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openxmlformats.org/officeDocument/2006/relationships/table" Target="../tables/table23.xml"/><Relationship Id="rId4" Type="http://schemas.openxmlformats.org/officeDocument/2006/relationships/table" Target="../tables/table22.xml"/></Relationships>
</file>

<file path=xl/worksheets/_rels/sheet8.xml.rels><?xml version="1.0" encoding="UTF-8" standalone="yes"?>
<Relationships xmlns="http://schemas.openxmlformats.org/package/2006/relationships"><Relationship Id="rId13" Type="http://schemas.openxmlformats.org/officeDocument/2006/relationships/table" Target="../tables/table35.xml"/><Relationship Id="rId18" Type="http://schemas.openxmlformats.org/officeDocument/2006/relationships/table" Target="../tables/table40.xml"/><Relationship Id="rId26" Type="http://schemas.openxmlformats.org/officeDocument/2006/relationships/table" Target="../tables/table48.xml"/><Relationship Id="rId39" Type="http://schemas.openxmlformats.org/officeDocument/2006/relationships/table" Target="../tables/table61.xml"/><Relationship Id="rId21" Type="http://schemas.openxmlformats.org/officeDocument/2006/relationships/table" Target="../tables/table43.xml"/><Relationship Id="rId34" Type="http://schemas.openxmlformats.org/officeDocument/2006/relationships/table" Target="../tables/table56.xml"/><Relationship Id="rId42" Type="http://schemas.openxmlformats.org/officeDocument/2006/relationships/table" Target="../tables/table64.xml"/><Relationship Id="rId7" Type="http://schemas.openxmlformats.org/officeDocument/2006/relationships/table" Target="../tables/table29.xml"/><Relationship Id="rId2" Type="http://schemas.openxmlformats.org/officeDocument/2006/relationships/table" Target="../tables/table24.xml"/><Relationship Id="rId16" Type="http://schemas.openxmlformats.org/officeDocument/2006/relationships/table" Target="../tables/table38.xml"/><Relationship Id="rId20" Type="http://schemas.openxmlformats.org/officeDocument/2006/relationships/table" Target="../tables/table42.xml"/><Relationship Id="rId29" Type="http://schemas.openxmlformats.org/officeDocument/2006/relationships/table" Target="../tables/table51.xml"/><Relationship Id="rId41" Type="http://schemas.openxmlformats.org/officeDocument/2006/relationships/table" Target="../tables/table63.xml"/><Relationship Id="rId1" Type="http://schemas.openxmlformats.org/officeDocument/2006/relationships/printerSettings" Target="../printerSettings/printerSettings6.bin"/><Relationship Id="rId6" Type="http://schemas.openxmlformats.org/officeDocument/2006/relationships/table" Target="../tables/table28.xml"/><Relationship Id="rId11" Type="http://schemas.openxmlformats.org/officeDocument/2006/relationships/table" Target="../tables/table33.xml"/><Relationship Id="rId24" Type="http://schemas.openxmlformats.org/officeDocument/2006/relationships/table" Target="../tables/table46.xml"/><Relationship Id="rId32" Type="http://schemas.openxmlformats.org/officeDocument/2006/relationships/table" Target="../tables/table54.xml"/><Relationship Id="rId37" Type="http://schemas.openxmlformats.org/officeDocument/2006/relationships/table" Target="../tables/table59.xml"/><Relationship Id="rId40" Type="http://schemas.openxmlformats.org/officeDocument/2006/relationships/table" Target="../tables/table62.xml"/><Relationship Id="rId5" Type="http://schemas.openxmlformats.org/officeDocument/2006/relationships/table" Target="../tables/table27.xml"/><Relationship Id="rId15" Type="http://schemas.openxmlformats.org/officeDocument/2006/relationships/table" Target="../tables/table37.xml"/><Relationship Id="rId23" Type="http://schemas.openxmlformats.org/officeDocument/2006/relationships/table" Target="../tables/table45.xml"/><Relationship Id="rId28" Type="http://schemas.openxmlformats.org/officeDocument/2006/relationships/table" Target="../tables/table50.xml"/><Relationship Id="rId36" Type="http://schemas.openxmlformats.org/officeDocument/2006/relationships/table" Target="../tables/table58.xml"/><Relationship Id="rId10" Type="http://schemas.openxmlformats.org/officeDocument/2006/relationships/table" Target="../tables/table32.xml"/><Relationship Id="rId19" Type="http://schemas.openxmlformats.org/officeDocument/2006/relationships/table" Target="../tables/table41.xml"/><Relationship Id="rId31" Type="http://schemas.openxmlformats.org/officeDocument/2006/relationships/table" Target="../tables/table53.xml"/><Relationship Id="rId4" Type="http://schemas.openxmlformats.org/officeDocument/2006/relationships/table" Target="../tables/table26.xml"/><Relationship Id="rId9" Type="http://schemas.openxmlformats.org/officeDocument/2006/relationships/table" Target="../tables/table31.xml"/><Relationship Id="rId14" Type="http://schemas.openxmlformats.org/officeDocument/2006/relationships/table" Target="../tables/table36.xml"/><Relationship Id="rId22" Type="http://schemas.openxmlformats.org/officeDocument/2006/relationships/table" Target="../tables/table44.xml"/><Relationship Id="rId27" Type="http://schemas.openxmlformats.org/officeDocument/2006/relationships/table" Target="../tables/table49.xml"/><Relationship Id="rId30" Type="http://schemas.openxmlformats.org/officeDocument/2006/relationships/table" Target="../tables/table52.xml"/><Relationship Id="rId35" Type="http://schemas.openxmlformats.org/officeDocument/2006/relationships/table" Target="../tables/table57.xml"/><Relationship Id="rId8" Type="http://schemas.openxmlformats.org/officeDocument/2006/relationships/table" Target="../tables/table30.xml"/><Relationship Id="rId3" Type="http://schemas.openxmlformats.org/officeDocument/2006/relationships/table" Target="../tables/table25.xml"/><Relationship Id="rId12" Type="http://schemas.openxmlformats.org/officeDocument/2006/relationships/table" Target="../tables/table34.xml"/><Relationship Id="rId17" Type="http://schemas.openxmlformats.org/officeDocument/2006/relationships/table" Target="../tables/table39.xml"/><Relationship Id="rId25" Type="http://schemas.openxmlformats.org/officeDocument/2006/relationships/table" Target="../tables/table47.xml"/><Relationship Id="rId33" Type="http://schemas.openxmlformats.org/officeDocument/2006/relationships/table" Target="../tables/table55.xml"/><Relationship Id="rId38" Type="http://schemas.openxmlformats.org/officeDocument/2006/relationships/table" Target="../tables/table60.xml"/></Relationships>
</file>

<file path=xl/worksheets/_rels/sheet9.xml.rels><?xml version="1.0" encoding="UTF-8" standalone="yes"?>
<Relationships xmlns="http://schemas.openxmlformats.org/package/2006/relationships"><Relationship Id="rId13" Type="http://schemas.openxmlformats.org/officeDocument/2006/relationships/table" Target="../tables/table76.xml"/><Relationship Id="rId18" Type="http://schemas.openxmlformats.org/officeDocument/2006/relationships/table" Target="../tables/table81.xml"/><Relationship Id="rId26" Type="http://schemas.openxmlformats.org/officeDocument/2006/relationships/table" Target="../tables/table89.xml"/><Relationship Id="rId39" Type="http://schemas.openxmlformats.org/officeDocument/2006/relationships/table" Target="../tables/table102.xml"/><Relationship Id="rId21" Type="http://schemas.openxmlformats.org/officeDocument/2006/relationships/table" Target="../tables/table84.xml"/><Relationship Id="rId34" Type="http://schemas.openxmlformats.org/officeDocument/2006/relationships/table" Target="../tables/table97.xml"/><Relationship Id="rId42" Type="http://schemas.openxmlformats.org/officeDocument/2006/relationships/table" Target="../tables/table105.xml"/><Relationship Id="rId7" Type="http://schemas.openxmlformats.org/officeDocument/2006/relationships/table" Target="../tables/table70.xml"/><Relationship Id="rId2" Type="http://schemas.openxmlformats.org/officeDocument/2006/relationships/table" Target="../tables/table65.xml"/><Relationship Id="rId16" Type="http://schemas.openxmlformats.org/officeDocument/2006/relationships/table" Target="../tables/table79.xml"/><Relationship Id="rId20" Type="http://schemas.openxmlformats.org/officeDocument/2006/relationships/table" Target="../tables/table83.xml"/><Relationship Id="rId29" Type="http://schemas.openxmlformats.org/officeDocument/2006/relationships/table" Target="../tables/table92.xml"/><Relationship Id="rId41" Type="http://schemas.openxmlformats.org/officeDocument/2006/relationships/table" Target="../tables/table104.xml"/><Relationship Id="rId1" Type="http://schemas.openxmlformats.org/officeDocument/2006/relationships/printerSettings" Target="../printerSettings/printerSettings7.bin"/><Relationship Id="rId6" Type="http://schemas.openxmlformats.org/officeDocument/2006/relationships/table" Target="../tables/table69.xml"/><Relationship Id="rId11" Type="http://schemas.openxmlformats.org/officeDocument/2006/relationships/table" Target="../tables/table74.xml"/><Relationship Id="rId24" Type="http://schemas.openxmlformats.org/officeDocument/2006/relationships/table" Target="../tables/table87.xml"/><Relationship Id="rId32" Type="http://schemas.openxmlformats.org/officeDocument/2006/relationships/table" Target="../tables/table95.xml"/><Relationship Id="rId37" Type="http://schemas.openxmlformats.org/officeDocument/2006/relationships/table" Target="../tables/table100.xml"/><Relationship Id="rId40" Type="http://schemas.openxmlformats.org/officeDocument/2006/relationships/table" Target="../tables/table103.xml"/><Relationship Id="rId5" Type="http://schemas.openxmlformats.org/officeDocument/2006/relationships/table" Target="../tables/table68.xml"/><Relationship Id="rId15" Type="http://schemas.openxmlformats.org/officeDocument/2006/relationships/table" Target="../tables/table78.xml"/><Relationship Id="rId23" Type="http://schemas.openxmlformats.org/officeDocument/2006/relationships/table" Target="../tables/table86.xml"/><Relationship Id="rId28" Type="http://schemas.openxmlformats.org/officeDocument/2006/relationships/table" Target="../tables/table91.xml"/><Relationship Id="rId36" Type="http://schemas.openxmlformats.org/officeDocument/2006/relationships/table" Target="../tables/table99.xml"/><Relationship Id="rId10" Type="http://schemas.openxmlformats.org/officeDocument/2006/relationships/table" Target="../tables/table73.xml"/><Relationship Id="rId19" Type="http://schemas.openxmlformats.org/officeDocument/2006/relationships/table" Target="../tables/table82.xml"/><Relationship Id="rId31" Type="http://schemas.openxmlformats.org/officeDocument/2006/relationships/table" Target="../tables/table94.xml"/><Relationship Id="rId4" Type="http://schemas.openxmlformats.org/officeDocument/2006/relationships/table" Target="../tables/table67.xml"/><Relationship Id="rId9" Type="http://schemas.openxmlformats.org/officeDocument/2006/relationships/table" Target="../tables/table72.xml"/><Relationship Id="rId14" Type="http://schemas.openxmlformats.org/officeDocument/2006/relationships/table" Target="../tables/table77.xml"/><Relationship Id="rId22" Type="http://schemas.openxmlformats.org/officeDocument/2006/relationships/table" Target="../tables/table85.xml"/><Relationship Id="rId27" Type="http://schemas.openxmlformats.org/officeDocument/2006/relationships/table" Target="../tables/table90.xml"/><Relationship Id="rId30" Type="http://schemas.openxmlformats.org/officeDocument/2006/relationships/table" Target="../tables/table93.xml"/><Relationship Id="rId35" Type="http://schemas.openxmlformats.org/officeDocument/2006/relationships/table" Target="../tables/table98.xml"/><Relationship Id="rId8" Type="http://schemas.openxmlformats.org/officeDocument/2006/relationships/table" Target="../tables/table71.xml"/><Relationship Id="rId3" Type="http://schemas.openxmlformats.org/officeDocument/2006/relationships/table" Target="../tables/table66.xml"/><Relationship Id="rId12" Type="http://schemas.openxmlformats.org/officeDocument/2006/relationships/table" Target="../tables/table75.xml"/><Relationship Id="rId17" Type="http://schemas.openxmlformats.org/officeDocument/2006/relationships/table" Target="../tables/table80.xml"/><Relationship Id="rId25" Type="http://schemas.openxmlformats.org/officeDocument/2006/relationships/table" Target="../tables/table88.xml"/><Relationship Id="rId33" Type="http://schemas.openxmlformats.org/officeDocument/2006/relationships/table" Target="../tables/table96.xml"/><Relationship Id="rId38" Type="http://schemas.openxmlformats.org/officeDocument/2006/relationships/table" Target="../tables/table10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K43"/>
  <sheetViews>
    <sheetView zoomScale="57" zoomScaleNormal="57" workbookViewId="0">
      <pane ySplit="1" topLeftCell="A41" activePane="bottomLeft" state="frozen"/>
      <selection pane="bottomLeft" activeCell="H31" sqref="H31"/>
    </sheetView>
  </sheetViews>
  <sheetFormatPr defaultColWidth="10.90625" defaultRowHeight="14.5" x14ac:dyDescent="0.35"/>
  <cols>
    <col min="1" max="1" width="13.26953125" customWidth="1"/>
    <col min="2" max="2" width="45.81640625" style="77" customWidth="1"/>
    <col min="3" max="3" width="19.26953125" customWidth="1"/>
    <col min="4" max="4" width="80.1796875" customWidth="1"/>
  </cols>
  <sheetData>
    <row r="1" spans="1:11" s="77" customFormat="1" ht="37.5" thickBot="1" x14ac:dyDescent="0.4">
      <c r="A1" s="158" t="s">
        <v>142</v>
      </c>
      <c r="B1" s="159" t="s">
        <v>143</v>
      </c>
      <c r="C1" s="159" t="s">
        <v>58</v>
      </c>
      <c r="D1" s="160" t="s">
        <v>59</v>
      </c>
      <c r="F1" s="387" t="s">
        <v>60</v>
      </c>
      <c r="G1" s="388"/>
      <c r="H1" s="388"/>
      <c r="I1" s="388"/>
      <c r="J1" s="388"/>
      <c r="K1" s="389"/>
    </row>
    <row r="2" spans="1:11" ht="58" x14ac:dyDescent="0.35">
      <c r="A2" s="138">
        <v>1</v>
      </c>
      <c r="B2" s="139" t="s">
        <v>61</v>
      </c>
      <c r="C2" s="139" t="s">
        <v>62</v>
      </c>
      <c r="D2" s="140" t="s">
        <v>63</v>
      </c>
      <c r="E2" s="2"/>
      <c r="F2" s="79"/>
      <c r="G2" s="79"/>
      <c r="H2" s="79"/>
      <c r="I2" s="79"/>
      <c r="J2" s="78"/>
      <c r="K2" s="78"/>
    </row>
    <row r="3" spans="1:11" s="77" customFormat="1" ht="29.5" thickBot="1" x14ac:dyDescent="0.4">
      <c r="A3" s="141">
        <v>2</v>
      </c>
      <c r="B3" s="142" t="s">
        <v>64</v>
      </c>
      <c r="C3" s="142" t="s">
        <v>65</v>
      </c>
      <c r="D3" s="143" t="s">
        <v>66</v>
      </c>
      <c r="E3" s="206"/>
    </row>
    <row r="4" spans="1:11" ht="43.5" x14ac:dyDescent="0.35">
      <c r="A4" s="144">
        <v>3</v>
      </c>
      <c r="B4" s="145" t="s">
        <v>67</v>
      </c>
      <c r="C4" s="145" t="s">
        <v>68</v>
      </c>
      <c r="D4" s="146" t="s">
        <v>69</v>
      </c>
      <c r="E4" s="2"/>
    </row>
    <row r="5" spans="1:11" ht="29" x14ac:dyDescent="0.35">
      <c r="A5" s="147">
        <v>4</v>
      </c>
      <c r="B5" s="136" t="s">
        <v>70</v>
      </c>
      <c r="C5" s="136" t="s">
        <v>71</v>
      </c>
      <c r="D5" s="148" t="s">
        <v>72</v>
      </c>
      <c r="E5" s="2"/>
    </row>
    <row r="6" spans="1:11" ht="29.5" thickBot="1" x14ac:dyDescent="0.4">
      <c r="A6" s="149">
        <v>5</v>
      </c>
      <c r="B6" s="150" t="s">
        <v>73</v>
      </c>
      <c r="C6" s="150" t="s">
        <v>74</v>
      </c>
      <c r="D6" s="151" t="s">
        <v>75</v>
      </c>
      <c r="E6" s="2"/>
    </row>
    <row r="7" spans="1:11" ht="130.5" x14ac:dyDescent="0.35">
      <c r="A7" s="152">
        <v>6</v>
      </c>
      <c r="B7" s="139" t="s">
        <v>92</v>
      </c>
      <c r="C7" s="139" t="s">
        <v>76</v>
      </c>
      <c r="D7" s="140" t="s">
        <v>93</v>
      </c>
      <c r="E7" s="2"/>
    </row>
    <row r="8" spans="1:11" ht="72.5" x14ac:dyDescent="0.35">
      <c r="A8" s="153">
        <v>7</v>
      </c>
      <c r="B8" s="137" t="s">
        <v>102</v>
      </c>
      <c r="C8" s="137" t="s">
        <v>97</v>
      </c>
      <c r="D8" s="154" t="s">
        <v>98</v>
      </c>
      <c r="E8" s="2"/>
    </row>
    <row r="9" spans="1:11" ht="58.5" thickBot="1" x14ac:dyDescent="0.4">
      <c r="A9" s="141">
        <v>8</v>
      </c>
      <c r="B9" s="142" t="s">
        <v>103</v>
      </c>
      <c r="C9" s="142" t="s">
        <v>95</v>
      </c>
      <c r="D9" s="143" t="s">
        <v>99</v>
      </c>
      <c r="E9" s="2"/>
    </row>
    <row r="10" spans="1:11" ht="87" x14ac:dyDescent="0.35">
      <c r="A10" s="144">
        <v>9</v>
      </c>
      <c r="B10" s="145" t="s">
        <v>104</v>
      </c>
      <c r="C10" s="145" t="s">
        <v>100</v>
      </c>
      <c r="D10" s="146" t="s">
        <v>101</v>
      </c>
      <c r="E10" s="2"/>
    </row>
    <row r="11" spans="1:11" ht="72.5" x14ac:dyDescent="0.35">
      <c r="A11" s="155">
        <v>10</v>
      </c>
      <c r="B11" s="136" t="s">
        <v>105</v>
      </c>
      <c r="C11" s="136" t="s">
        <v>97</v>
      </c>
      <c r="D11" s="148" t="s">
        <v>96</v>
      </c>
      <c r="E11" s="2"/>
    </row>
    <row r="12" spans="1:11" ht="73" thickBot="1" x14ac:dyDescent="0.4">
      <c r="A12" s="149">
        <v>11</v>
      </c>
      <c r="B12" s="150" t="s">
        <v>106</v>
      </c>
      <c r="C12" s="150" t="s">
        <v>107</v>
      </c>
      <c r="D12" s="151" t="s">
        <v>94</v>
      </c>
      <c r="E12" s="2"/>
    </row>
    <row r="13" spans="1:11" ht="87" x14ac:dyDescent="0.35">
      <c r="A13" s="138">
        <v>12</v>
      </c>
      <c r="B13" s="139" t="s">
        <v>108</v>
      </c>
      <c r="C13" s="139" t="s">
        <v>109</v>
      </c>
      <c r="D13" s="140" t="s">
        <v>110</v>
      </c>
      <c r="E13" s="2"/>
    </row>
    <row r="14" spans="1:11" ht="58" x14ac:dyDescent="0.35">
      <c r="A14" s="156">
        <v>13</v>
      </c>
      <c r="B14" s="137" t="s">
        <v>111</v>
      </c>
      <c r="C14" s="137" t="s">
        <v>112</v>
      </c>
      <c r="D14" s="154" t="s">
        <v>113</v>
      </c>
      <c r="E14" s="2"/>
    </row>
    <row r="15" spans="1:11" ht="58.5" thickBot="1" x14ac:dyDescent="0.4">
      <c r="A15" s="157">
        <v>14</v>
      </c>
      <c r="B15" s="142" t="s">
        <v>114</v>
      </c>
      <c r="C15" s="142" t="s">
        <v>148</v>
      </c>
      <c r="D15" s="143" t="s">
        <v>115</v>
      </c>
      <c r="E15" s="2"/>
    </row>
    <row r="16" spans="1:11" ht="87" x14ac:dyDescent="0.35">
      <c r="A16" s="144">
        <v>15</v>
      </c>
      <c r="B16" s="145" t="s">
        <v>116</v>
      </c>
      <c r="C16" s="145" t="s">
        <v>118</v>
      </c>
      <c r="D16" s="146" t="s">
        <v>119</v>
      </c>
      <c r="E16" s="2"/>
    </row>
    <row r="17" spans="1:5" ht="87" x14ac:dyDescent="0.35">
      <c r="A17" s="155">
        <v>16</v>
      </c>
      <c r="B17" s="136" t="s">
        <v>120</v>
      </c>
      <c r="C17" s="136" t="s">
        <v>118</v>
      </c>
      <c r="D17" s="148" t="s">
        <v>119</v>
      </c>
      <c r="E17" s="2"/>
    </row>
    <row r="18" spans="1:5" ht="58.5" thickBot="1" x14ac:dyDescent="0.4">
      <c r="A18" s="149">
        <v>17</v>
      </c>
      <c r="B18" s="150" t="s">
        <v>117</v>
      </c>
      <c r="C18" s="150" t="s">
        <v>147</v>
      </c>
      <c r="D18" s="151" t="s">
        <v>121</v>
      </c>
      <c r="E18" s="2"/>
    </row>
    <row r="19" spans="1:5" ht="43.5" x14ac:dyDescent="0.35">
      <c r="A19" s="138">
        <v>18</v>
      </c>
      <c r="B19" s="139" t="s">
        <v>180</v>
      </c>
      <c r="C19" s="139" t="s">
        <v>181</v>
      </c>
      <c r="D19" s="140" t="s">
        <v>187</v>
      </c>
      <c r="E19" s="2"/>
    </row>
    <row r="20" spans="1:5" ht="29" x14ac:dyDescent="0.35">
      <c r="A20" s="200">
        <v>19</v>
      </c>
      <c r="B20" s="201" t="s">
        <v>179</v>
      </c>
      <c r="C20" s="201" t="s">
        <v>182</v>
      </c>
      <c r="D20" s="202" t="s">
        <v>183</v>
      </c>
      <c r="E20" s="2"/>
    </row>
    <row r="21" spans="1:5" ht="29" x14ac:dyDescent="0.35">
      <c r="A21" s="156">
        <v>20</v>
      </c>
      <c r="B21" s="137" t="s">
        <v>122</v>
      </c>
      <c r="C21" s="137" t="s">
        <v>123</v>
      </c>
      <c r="D21" s="154" t="s">
        <v>124</v>
      </c>
      <c r="E21" s="2"/>
    </row>
    <row r="22" spans="1:5" ht="44" thickBot="1" x14ac:dyDescent="0.4">
      <c r="A22" s="157">
        <v>21</v>
      </c>
      <c r="B22" s="142" t="s">
        <v>125</v>
      </c>
      <c r="C22" s="142" t="s">
        <v>126</v>
      </c>
      <c r="D22" s="143" t="s">
        <v>127</v>
      </c>
      <c r="E22" s="2"/>
    </row>
    <row r="23" spans="1:5" ht="29" x14ac:dyDescent="0.35">
      <c r="A23" s="144">
        <v>22</v>
      </c>
      <c r="B23" s="145" t="s">
        <v>184</v>
      </c>
      <c r="C23" s="145" t="s">
        <v>181</v>
      </c>
      <c r="D23" s="146" t="s">
        <v>187</v>
      </c>
      <c r="E23" s="2"/>
    </row>
    <row r="24" spans="1:5" ht="43.5" x14ac:dyDescent="0.35">
      <c r="A24" s="203">
        <v>23</v>
      </c>
      <c r="B24" s="204" t="s">
        <v>185</v>
      </c>
      <c r="C24" s="204" t="s">
        <v>182</v>
      </c>
      <c r="D24" s="205" t="s">
        <v>186</v>
      </c>
      <c r="E24" s="2"/>
    </row>
    <row r="25" spans="1:5" ht="43.5" x14ac:dyDescent="0.35">
      <c r="A25" s="155">
        <v>24</v>
      </c>
      <c r="B25" s="136" t="s">
        <v>128</v>
      </c>
      <c r="C25" s="136" t="s">
        <v>123</v>
      </c>
      <c r="D25" s="148" t="s">
        <v>124</v>
      </c>
      <c r="E25" s="2"/>
    </row>
    <row r="26" spans="1:5" ht="44" thickBot="1" x14ac:dyDescent="0.4">
      <c r="A26" s="149">
        <v>25</v>
      </c>
      <c r="B26" s="150" t="s">
        <v>129</v>
      </c>
      <c r="C26" s="150" t="s">
        <v>126</v>
      </c>
      <c r="D26" s="151" t="s">
        <v>127</v>
      </c>
      <c r="E26" s="2"/>
    </row>
    <row r="27" spans="1:5" ht="29" x14ac:dyDescent="0.35">
      <c r="A27" s="138">
        <v>26</v>
      </c>
      <c r="B27" s="139" t="s">
        <v>192</v>
      </c>
      <c r="C27" s="139" t="s">
        <v>191</v>
      </c>
      <c r="D27" s="140" t="s">
        <v>190</v>
      </c>
      <c r="E27" s="2"/>
    </row>
    <row r="28" spans="1:5" ht="29" x14ac:dyDescent="0.35">
      <c r="A28" s="200">
        <v>27</v>
      </c>
      <c r="B28" s="201" t="s">
        <v>193</v>
      </c>
      <c r="C28" s="201" t="s">
        <v>188</v>
      </c>
      <c r="D28" s="202" t="s">
        <v>189</v>
      </c>
      <c r="E28" s="2"/>
    </row>
    <row r="29" spans="1:5" ht="29" x14ac:dyDescent="0.35">
      <c r="A29" s="156">
        <v>28</v>
      </c>
      <c r="B29" s="137" t="s">
        <v>130</v>
      </c>
      <c r="C29" s="137" t="s">
        <v>131</v>
      </c>
      <c r="D29" s="154" t="s">
        <v>132</v>
      </c>
      <c r="E29" s="2"/>
    </row>
    <row r="30" spans="1:5" ht="29.5" thickBot="1" x14ac:dyDescent="0.4">
      <c r="A30" s="157">
        <v>29</v>
      </c>
      <c r="B30" s="142" t="s">
        <v>135</v>
      </c>
      <c r="C30" s="142" t="s">
        <v>133</v>
      </c>
      <c r="D30" s="143" t="s">
        <v>134</v>
      </c>
      <c r="E30" s="2"/>
    </row>
    <row r="31" spans="1:5" ht="29" x14ac:dyDescent="0.35">
      <c r="A31" s="144">
        <v>30</v>
      </c>
      <c r="B31" s="145" t="s">
        <v>195</v>
      </c>
      <c r="C31" s="145" t="s">
        <v>197</v>
      </c>
      <c r="D31" s="146" t="s">
        <v>199</v>
      </c>
      <c r="E31" s="2"/>
    </row>
    <row r="32" spans="1:5" ht="29" x14ac:dyDescent="0.35">
      <c r="A32" s="203">
        <v>31</v>
      </c>
      <c r="B32" s="204" t="s">
        <v>194</v>
      </c>
      <c r="C32" s="204" t="s">
        <v>196</v>
      </c>
      <c r="D32" s="205" t="s">
        <v>198</v>
      </c>
      <c r="E32" s="2"/>
    </row>
    <row r="33" spans="1:5" ht="29" x14ac:dyDescent="0.35">
      <c r="A33" s="155">
        <v>32</v>
      </c>
      <c r="B33" s="136" t="s">
        <v>136</v>
      </c>
      <c r="C33" s="136" t="s">
        <v>137</v>
      </c>
      <c r="D33" s="148" t="s">
        <v>138</v>
      </c>
      <c r="E33" s="2"/>
    </row>
    <row r="34" spans="1:5" ht="29.5" thickBot="1" x14ac:dyDescent="0.4">
      <c r="A34" s="149">
        <v>33</v>
      </c>
      <c r="B34" s="150" t="s">
        <v>141</v>
      </c>
      <c r="C34" s="150" t="s">
        <v>139</v>
      </c>
      <c r="D34" s="151" t="s">
        <v>140</v>
      </c>
      <c r="E34" s="2"/>
    </row>
    <row r="35" spans="1:5" ht="43.5" x14ac:dyDescent="0.35">
      <c r="A35" s="138">
        <v>34</v>
      </c>
      <c r="B35" s="139" t="s">
        <v>173</v>
      </c>
      <c r="C35" s="139" t="s">
        <v>171</v>
      </c>
      <c r="D35" s="140" t="s">
        <v>172</v>
      </c>
      <c r="E35" s="2"/>
    </row>
    <row r="36" spans="1:5" ht="43.5" x14ac:dyDescent="0.35">
      <c r="A36" s="200">
        <v>35</v>
      </c>
      <c r="B36" s="201" t="s">
        <v>174</v>
      </c>
      <c r="C36" s="201" t="s">
        <v>169</v>
      </c>
      <c r="D36" s="202" t="s">
        <v>170</v>
      </c>
      <c r="E36" s="2"/>
    </row>
    <row r="37" spans="1:5" ht="43.5" x14ac:dyDescent="0.35">
      <c r="A37" s="200">
        <v>36</v>
      </c>
      <c r="B37" s="201" t="s">
        <v>175</v>
      </c>
      <c r="C37" s="201" t="s">
        <v>168</v>
      </c>
      <c r="D37" s="202" t="s">
        <v>167</v>
      </c>
      <c r="E37" s="2"/>
    </row>
    <row r="38" spans="1:5" ht="43.5" x14ac:dyDescent="0.35">
      <c r="A38" s="156">
        <v>37</v>
      </c>
      <c r="B38" s="137" t="s">
        <v>176</v>
      </c>
      <c r="C38" s="137" t="s">
        <v>165</v>
      </c>
      <c r="D38" s="154" t="s">
        <v>164</v>
      </c>
      <c r="E38" s="2"/>
    </row>
    <row r="39" spans="1:5" ht="43.5" x14ac:dyDescent="0.35">
      <c r="A39" s="161">
        <v>38</v>
      </c>
      <c r="B39" s="162" t="s">
        <v>177</v>
      </c>
      <c r="C39" s="162" t="s">
        <v>166</v>
      </c>
      <c r="D39" s="163" t="s">
        <v>163</v>
      </c>
      <c r="E39" s="2"/>
    </row>
    <row r="40" spans="1:5" ht="43.5" x14ac:dyDescent="0.35">
      <c r="A40" s="161">
        <v>39</v>
      </c>
      <c r="B40" s="162" t="s">
        <v>178</v>
      </c>
      <c r="C40" s="162" t="s">
        <v>162</v>
      </c>
      <c r="D40" s="163" t="s">
        <v>161</v>
      </c>
      <c r="E40" s="2"/>
    </row>
    <row r="41" spans="1:5" ht="29" x14ac:dyDescent="0.35">
      <c r="A41" s="161">
        <v>40</v>
      </c>
      <c r="B41" s="162" t="s">
        <v>156</v>
      </c>
      <c r="C41" s="162" t="s">
        <v>158</v>
      </c>
      <c r="D41" s="163" t="s">
        <v>159</v>
      </c>
      <c r="E41" s="2"/>
    </row>
    <row r="42" spans="1:5" ht="29" x14ac:dyDescent="0.35">
      <c r="A42" s="161">
        <v>41</v>
      </c>
      <c r="B42" s="162" t="s">
        <v>155</v>
      </c>
      <c r="C42" s="162" t="s">
        <v>157</v>
      </c>
      <c r="D42" s="163" t="s">
        <v>160</v>
      </c>
      <c r="E42" s="2"/>
    </row>
    <row r="43" spans="1:5" ht="44" thickBot="1" x14ac:dyDescent="0.4">
      <c r="A43" s="157">
        <v>42</v>
      </c>
      <c r="B43" s="142" t="s">
        <v>146</v>
      </c>
      <c r="C43" s="142" t="s">
        <v>145</v>
      </c>
      <c r="D43" s="143" t="s">
        <v>144</v>
      </c>
      <c r="E43" s="2"/>
    </row>
  </sheetData>
  <mergeCells count="1">
    <mergeCell ref="F1:K1"/>
  </mergeCells>
  <pageMargins left="0.7" right="0.7" top="0.78740157499999996" bottom="0.78740157499999996" header="0.3" footer="0.3"/>
  <pageSetup paperSize="9"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76"/>
  <sheetViews>
    <sheetView topLeftCell="D55" zoomScale="69" zoomScaleNormal="69" workbookViewId="0">
      <selection activeCell="N74" sqref="N74"/>
    </sheetView>
  </sheetViews>
  <sheetFormatPr defaultColWidth="11.453125" defaultRowHeight="15.5" x14ac:dyDescent="0.35"/>
  <cols>
    <col min="1" max="1" width="14.7265625" style="35" customWidth="1"/>
    <col min="2" max="2" width="11.453125" style="2"/>
    <col min="3" max="3" width="21" style="2" customWidth="1"/>
    <col min="4" max="4" width="18.453125" style="2" customWidth="1"/>
    <col min="5" max="5" width="18.54296875" style="2" customWidth="1"/>
    <col min="6" max="6" width="18.453125" style="2" customWidth="1"/>
    <col min="7" max="7" width="20.81640625" style="2" customWidth="1"/>
    <col min="8" max="8" width="18.81640625" style="2" customWidth="1"/>
    <col min="9" max="9" width="15.453125" style="2" customWidth="1"/>
    <col min="10" max="10" width="11.453125" style="2"/>
    <col min="11" max="11" width="18" style="2" customWidth="1"/>
    <col min="12" max="12" width="20.26953125" style="2" customWidth="1"/>
    <col min="13" max="13" width="19.453125" style="2" customWidth="1"/>
    <col min="14" max="15" width="19.26953125" style="2" customWidth="1"/>
    <col min="16" max="16" width="19.453125" style="2" customWidth="1"/>
    <col min="17" max="17" width="12" style="2" customWidth="1"/>
    <col min="18" max="18" width="11.453125" style="2"/>
    <col min="19" max="19" width="18.453125" style="2" customWidth="1"/>
    <col min="20" max="20" width="14.26953125" style="2" customWidth="1"/>
    <col min="21" max="21" width="15.26953125" style="2" customWidth="1"/>
    <col min="22" max="22" width="14.1796875" style="2" customWidth="1"/>
    <col min="23" max="23" width="14" style="2" customWidth="1"/>
    <col min="24" max="24" width="15.7265625" style="2" customWidth="1"/>
    <col min="25" max="25" width="10.54296875" style="2" bestFit="1" customWidth="1"/>
    <col min="26" max="26" width="11.453125" style="2"/>
    <col min="27" max="27" width="18.453125" style="2" customWidth="1"/>
    <col min="28" max="28" width="16.7265625" style="2" customWidth="1"/>
    <col min="29" max="29" width="11.453125" style="2"/>
    <col min="30" max="30" width="14.08984375" style="2" customWidth="1"/>
    <col min="31" max="31" width="16.26953125" style="2" customWidth="1"/>
    <col min="32" max="32" width="16.54296875" style="2" customWidth="1"/>
    <col min="33" max="16384" width="11.453125" style="2"/>
  </cols>
  <sheetData>
    <row r="1" spans="1:25" s="38" customFormat="1" x14ac:dyDescent="0.35">
      <c r="A1" s="37"/>
    </row>
    <row r="2" spans="1:25" s="4" customFormat="1" ht="15" customHeight="1" x14ac:dyDescent="0.35">
      <c r="A2" s="410" t="s">
        <v>36</v>
      </c>
      <c r="B2" s="3" t="s">
        <v>37</v>
      </c>
      <c r="C2" s="3"/>
      <c r="D2" s="3"/>
      <c r="E2" s="3"/>
      <c r="F2" s="3"/>
      <c r="G2" s="3"/>
      <c r="H2" s="3"/>
      <c r="I2" s="3"/>
      <c r="J2" s="3"/>
      <c r="K2" s="390" t="s">
        <v>38</v>
      </c>
      <c r="L2" s="390"/>
      <c r="M2" s="390"/>
      <c r="N2" s="3"/>
    </row>
    <row r="3" spans="1:25" s="4" customFormat="1" ht="15" customHeight="1" x14ac:dyDescent="0.35">
      <c r="A3" s="410"/>
      <c r="B3" s="3" t="s">
        <v>22</v>
      </c>
      <c r="C3" s="401" t="s">
        <v>246</v>
      </c>
      <c r="D3" s="401"/>
      <c r="E3" s="401"/>
      <c r="F3" s="250"/>
      <c r="G3" s="26" t="s">
        <v>247</v>
      </c>
      <c r="H3" s="26"/>
      <c r="I3" s="26"/>
      <c r="J3" s="3"/>
      <c r="K3" s="390"/>
      <c r="L3" s="390"/>
      <c r="M3" s="390"/>
      <c r="N3" s="3"/>
      <c r="Q3" s="27"/>
      <c r="T3" s="407"/>
      <c r="U3" s="407"/>
      <c r="V3" s="407"/>
      <c r="W3" s="408"/>
      <c r="X3" s="408"/>
      <c r="Y3" s="408"/>
    </row>
    <row r="4" spans="1:25" s="6" customFormat="1" ht="29" x14ac:dyDescent="0.35">
      <c r="A4" s="410"/>
      <c r="B4" s="5" t="s">
        <v>4</v>
      </c>
      <c r="C4" s="21" t="s">
        <v>39</v>
      </c>
      <c r="D4" s="21" t="s">
        <v>40</v>
      </c>
      <c r="E4" s="21" t="s">
        <v>41</v>
      </c>
      <c r="F4" s="21" t="s">
        <v>4</v>
      </c>
      <c r="G4" s="21" t="s">
        <v>39</v>
      </c>
      <c r="H4" s="21" t="s">
        <v>40</v>
      </c>
      <c r="I4" s="21" t="s">
        <v>41</v>
      </c>
      <c r="J4" s="5"/>
      <c r="K4" s="19" t="s">
        <v>4</v>
      </c>
      <c r="L4" s="19" t="s">
        <v>246</v>
      </c>
      <c r="M4" s="21" t="s">
        <v>247</v>
      </c>
      <c r="N4" s="5"/>
      <c r="Q4" s="28"/>
      <c r="T4" s="28"/>
      <c r="U4" s="28"/>
      <c r="V4" s="28"/>
      <c r="W4" s="28"/>
      <c r="X4" s="28"/>
      <c r="Y4" s="28"/>
    </row>
    <row r="5" spans="1:25" s="6" customFormat="1" ht="15" customHeight="1" x14ac:dyDescent="0.35">
      <c r="A5" s="410"/>
      <c r="B5" s="5" t="str">
        <f>'[1]List of NRAs'!A5</f>
        <v>Albania</v>
      </c>
      <c r="C5" s="19">
        <f>'[1]Retail revenues - voice'!C10/[1]Subscribers!H10/3</f>
        <v>0.21532447116292719</v>
      </c>
      <c r="D5" s="19">
        <f>'[1]Retail revenues - SMS'!C10/[1]Subscribers!H10/3</f>
        <v>4.7227709920446635E-2</v>
      </c>
      <c r="E5" s="19">
        <f>'[1]Retail revenues - data'!C10/[1]Subscribers!H10/3</f>
        <v>6.0793667069549091E-2</v>
      </c>
      <c r="F5" s="19" t="str">
        <f>'[1]Retail revenues - voice'!B10</f>
        <v>Albania</v>
      </c>
      <c r="G5" s="19">
        <f>'[1]Retail revenues - voice'!D10/[1]Subscribers!M10/3</f>
        <v>0.24067302155061077</v>
      </c>
      <c r="H5" s="19">
        <f>'[1]Retail revenues - SMS'!D10/[1]Subscribers!M10/3</f>
        <v>5.4941508433992849E-2</v>
      </c>
      <c r="I5" s="19">
        <f>'[1]Retail revenues - data'!D10/[1]Subscribers!M10/3</f>
        <v>0.1418681457126765</v>
      </c>
      <c r="J5" s="5"/>
      <c r="K5" s="19" t="str">
        <f>'[1]List of NRAs'!A5</f>
        <v>Albania</v>
      </c>
      <c r="L5" s="19">
        <f>Tabelle2725693180[[#This Row],[Voice domestic revenue]]+Tabelle2725693180[[#This Row],[SMS domestic revenue]]+Tabelle2725693180[[#This Row],[Data domestic revenue]]</f>
        <v>0.32334584815292289</v>
      </c>
      <c r="M5" s="19">
        <f>Tabelle6496183[[#This Row],[Voice domestic revenue]]+Tabelle6496183[[#This Row],[SMS domestic revenue]]+Tabelle6496183[[#This Row],[Data domestic revenue]]</f>
        <v>0.43748267569728017</v>
      </c>
      <c r="N5" s="5"/>
      <c r="Q5" s="29"/>
      <c r="T5" s="30"/>
      <c r="U5" s="30"/>
      <c r="V5" s="30"/>
      <c r="W5" s="30"/>
      <c r="X5" s="30"/>
      <c r="Y5" s="30"/>
    </row>
    <row r="6" spans="1:25" s="6" customFormat="1" ht="15" customHeight="1" x14ac:dyDescent="0.35">
      <c r="A6" s="410"/>
      <c r="B6" s="5" t="str">
        <f>'[1]List of NRAs'!A8</f>
        <v>Bosnia</v>
      </c>
      <c r="C6" s="19">
        <f>'[1]Retail revenues - voice'!C13/[1]Subscribers!H13/3</f>
        <v>1.5718536328594335</v>
      </c>
      <c r="D6" s="19">
        <f>'[1]Retail revenues - SMS'!C13/[1]Subscribers!H13/3</f>
        <v>0.12346685120825751</v>
      </c>
      <c r="E6" s="19">
        <f>'[1]Retail revenues - data'!C13/[1]Subscribers!H13/3</f>
        <v>0.46857458733607782</v>
      </c>
      <c r="F6" s="19" t="str">
        <f>'[1]Retail revenues - voice'!B13</f>
        <v>Bosnia</v>
      </c>
      <c r="G6" s="19">
        <f>'[1]Retail revenues - voice'!D13/[1]Subscribers!M13/3</f>
        <v>1.5695649374530261</v>
      </c>
      <c r="H6" s="19">
        <f>'[1]Retail revenues - SMS'!D13/[1]Subscribers!M13/3</f>
        <v>0.11983366346663871</v>
      </c>
      <c r="I6" s="19">
        <f>'[1]Retail revenues - data'!D13/[1]Subscribers!M13/3</f>
        <v>0.55021539815931508</v>
      </c>
      <c r="J6" s="5"/>
      <c r="K6" s="19" t="str">
        <f>'[1]List of NRAs'!A8</f>
        <v>Bosnia</v>
      </c>
      <c r="L6" s="19">
        <f>Tabelle2725693180[[#This Row],[Voice domestic revenue]]+Tabelle2725693180[[#This Row],[SMS domestic revenue]]+Tabelle2725693180[[#This Row],[Data domestic revenue]]</f>
        <v>2.1638950714037688</v>
      </c>
      <c r="M6" s="19">
        <f>Tabelle6496183[[#This Row],[Voice domestic revenue]]+Tabelle6496183[[#This Row],[SMS domestic revenue]]+Tabelle6496183[[#This Row],[Data domestic revenue]]</f>
        <v>2.2396139990789798</v>
      </c>
      <c r="N6" s="132"/>
      <c r="Q6" s="29"/>
      <c r="T6" s="30"/>
      <c r="U6" s="30"/>
      <c r="V6" s="30"/>
      <c r="W6" s="30"/>
      <c r="X6" s="30"/>
      <c r="Y6" s="30"/>
    </row>
    <row r="7" spans="1:25" s="6" customFormat="1" ht="15" customHeight="1" x14ac:dyDescent="0.35">
      <c r="A7" s="410"/>
      <c r="B7" s="5" t="str">
        <f>'[1]List of NRAs'!A3</f>
        <v>Kosovo</v>
      </c>
      <c r="C7" s="19">
        <f>'[1]Retail revenues - voice'!C8/[1]Subscribers!H8/3</f>
        <v>1.6342410402912038</v>
      </c>
      <c r="D7" s="19">
        <f>'[1]Retail revenues - SMS'!C8/[1]Subscribers!H8/3</f>
        <v>3.5769797508165745E-2</v>
      </c>
      <c r="E7" s="19">
        <f>'[1]Retail revenues - data'!C8/[1]Subscribers!H8/3</f>
        <v>0.1406947898491562</v>
      </c>
      <c r="F7" s="19" t="str">
        <f>'[1]Retail revenues - voice'!B8</f>
        <v>Kosovo</v>
      </c>
      <c r="G7" s="19">
        <f>'[1]Retail revenues - voice'!D8/[1]Subscribers!M8/3</f>
        <v>2.1877141669016615</v>
      </c>
      <c r="H7" s="19">
        <f>'[1]Retail revenues - SMS'!D8/[1]Subscribers!M8/3</f>
        <v>3.5996192326842431E-2</v>
      </c>
      <c r="I7" s="19">
        <f>'[1]Retail revenues - data'!D8/[1]Subscribers!M8/3</f>
        <v>0.17785096339881745</v>
      </c>
      <c r="J7" s="5"/>
      <c r="K7" s="19" t="str">
        <f>'[1]List of NRAs'!A3</f>
        <v>Kosovo</v>
      </c>
      <c r="L7" s="19">
        <f>Tabelle2725693180[[#This Row],[Voice domestic revenue]]+Tabelle2725693180[[#This Row],[SMS domestic revenue]]+Tabelle2725693180[[#This Row],[Data domestic revenue]]</f>
        <v>1.8107056276485256</v>
      </c>
      <c r="M7" s="19">
        <f>Tabelle6496183[[#This Row],[Voice domestic revenue]]+Tabelle6496183[[#This Row],[SMS domestic revenue]]+Tabelle6496183[[#This Row],[Data domestic revenue]]</f>
        <v>2.4015613226273214</v>
      </c>
      <c r="N7" s="5"/>
      <c r="Q7" s="29"/>
      <c r="T7" s="30"/>
      <c r="U7" s="30"/>
      <c r="V7" s="30"/>
      <c r="W7" s="30"/>
      <c r="X7" s="30"/>
      <c r="Y7" s="30"/>
    </row>
    <row r="8" spans="1:25" ht="15.75" customHeight="1" x14ac:dyDescent="0.35">
      <c r="A8" s="410"/>
      <c r="B8" s="5" t="str">
        <f>'[1]List of NRAs'!A4</f>
        <v>Montenegro</v>
      </c>
      <c r="C8" s="19">
        <f>'[1]Retail revenues - voice'!C9/[1]Subscribers!H9/3</f>
        <v>4.442308960803139</v>
      </c>
      <c r="D8" s="19">
        <f>'[1]Retail revenues - SMS'!C9/[1]Subscribers!H9/3</f>
        <v>0.39974040738439159</v>
      </c>
      <c r="E8" s="19">
        <f>'[1]Retail revenues - data'!C9/[1]Subscribers!H9/3</f>
        <v>1.9876609621687589</v>
      </c>
      <c r="F8" s="19" t="str">
        <f>'[1]Retail revenues - voice'!B9</f>
        <v>Montenegro</v>
      </c>
      <c r="G8" s="19">
        <f>'[1]Retail revenues - voice'!D9/[1]Subscribers!M9/3</f>
        <v>4.0818439136730369</v>
      </c>
      <c r="H8" s="19">
        <f>'[1]Retail revenues - SMS'!D9/[1]Subscribers!M9/3</f>
        <v>0.35470273637219685</v>
      </c>
      <c r="I8" s="19">
        <f>'[1]Retail revenues - data'!D9/[1]Subscribers!M9/3</f>
        <v>1.7456117966514133</v>
      </c>
      <c r="J8" s="1"/>
      <c r="K8" s="19" t="str">
        <f>'[1]List of NRAs'!A4</f>
        <v>Montenegro</v>
      </c>
      <c r="L8" s="19">
        <f>Tabelle2725693180[[#This Row],[Voice domestic revenue]]+Tabelle2725693180[[#This Row],[SMS domestic revenue]]+Tabelle2725693180[[#This Row],[Data domestic revenue]]</f>
        <v>6.8297103303562894</v>
      </c>
      <c r="M8" s="19">
        <f>Tabelle6496183[[#This Row],[Voice domestic revenue]]+Tabelle6496183[[#This Row],[SMS domestic revenue]]+Tabelle6496183[[#This Row],[Data domestic revenue]]</f>
        <v>6.182158446696647</v>
      </c>
      <c r="N8" s="1"/>
      <c r="Q8" s="29"/>
      <c r="S8" s="6"/>
      <c r="T8" s="30"/>
      <c r="U8" s="30"/>
      <c r="V8" s="30"/>
      <c r="W8" s="30"/>
      <c r="X8" s="30"/>
      <c r="Y8" s="30"/>
    </row>
    <row r="9" spans="1:25" ht="15.75" customHeight="1" x14ac:dyDescent="0.35">
      <c r="A9" s="410"/>
      <c r="B9" s="5" t="str">
        <f>'[1]List of NRAs'!A7</f>
        <v>North Macedonia</v>
      </c>
      <c r="C9" s="19">
        <f>'[1]Retail revenues - voice'!C12/[1]Subscribers!H12/3</f>
        <v>3.9254220827097828</v>
      </c>
      <c r="D9" s="19">
        <f>'[1]Retail revenues - SMS'!C12/[1]Subscribers!H12/3</f>
        <v>0.3474232552705489</v>
      </c>
      <c r="E9" s="19">
        <f>'[1]Retail revenues - data'!C12/[1]Subscribers!H12/3</f>
        <v>1.9359654070014074</v>
      </c>
      <c r="F9" s="19" t="str">
        <f>'[1]Retail revenues - voice'!B12</f>
        <v>North Macedonia</v>
      </c>
      <c r="G9" s="19">
        <f>'[1]Retail revenues - voice'!D12/[1]Subscribers!M12/3</f>
        <v>3.9172888496020382</v>
      </c>
      <c r="H9" s="19">
        <f>'[1]Retail revenues - SMS'!D12/[1]Subscribers!M12/3</f>
        <v>0.35325785126417014</v>
      </c>
      <c r="I9" s="19">
        <f>'[1]Retail revenues - data'!D12/[1]Subscribers!M12/3</f>
        <v>1.9562682811975971</v>
      </c>
      <c r="J9" s="1"/>
      <c r="K9" s="19" t="str">
        <f>'[1]List of NRAs'!A7</f>
        <v>North Macedonia</v>
      </c>
      <c r="L9" s="19">
        <f>Tabelle2725693180[[#This Row],[Voice domestic revenue]]+Tabelle2725693180[[#This Row],[SMS domestic revenue]]+Tabelle2725693180[[#This Row],[Data domestic revenue]]</f>
        <v>6.2088107449817391</v>
      </c>
      <c r="M9" s="19">
        <f>Tabelle6496183[[#This Row],[Voice domestic revenue]]+Tabelle6496183[[#This Row],[SMS domestic revenue]]+Tabelle6496183[[#This Row],[Data domestic revenue]]</f>
        <v>6.2268149820638055</v>
      </c>
      <c r="N9" s="1"/>
      <c r="Q9" s="29"/>
      <c r="S9" s="6"/>
      <c r="T9" s="30"/>
      <c r="U9" s="30"/>
      <c r="V9" s="30"/>
      <c r="W9" s="30"/>
      <c r="X9" s="30"/>
      <c r="Y9" s="30"/>
    </row>
    <row r="10" spans="1:25" ht="15.75" customHeight="1" x14ac:dyDescent="0.35">
      <c r="A10" s="410"/>
      <c r="B10" s="5" t="str">
        <f>'[1]List of NRAs'!A6</f>
        <v>Serbia</v>
      </c>
      <c r="C10" s="19">
        <f>'[1]Retail revenues - voice'!C11/[1]Subscribers!H11/3</f>
        <v>0.39603235995429303</v>
      </c>
      <c r="D10" s="19">
        <f>'[1]Retail revenues - SMS'!C11/[1]Subscribers!H11/3</f>
        <v>0.1856205206181322</v>
      </c>
      <c r="E10" s="19">
        <f>'[1]Retail revenues - data'!C11/[1]Subscribers!H11/3</f>
        <v>0.39817160302589011</v>
      </c>
      <c r="F10" s="19" t="str">
        <f>'[1]Retail revenues - voice'!B11</f>
        <v>Serbia</v>
      </c>
      <c r="G10" s="19">
        <f>'[1]Retail revenues - voice'!D11/[1]Subscribers!M11/3</f>
        <v>0.39259474803779842</v>
      </c>
      <c r="H10" s="19">
        <f>'[1]Retail revenues - SMS'!D11/[1]Subscribers!M11/3</f>
        <v>0.19490846864064573</v>
      </c>
      <c r="I10" s="19">
        <f>'[1]Retail revenues - data'!D11/[1]Subscribers!M11/3</f>
        <v>0.41265327746963237</v>
      </c>
      <c r="J10" s="1"/>
      <c r="K10" s="19" t="str">
        <f>'[1]List of NRAs'!A6</f>
        <v>Serbia</v>
      </c>
      <c r="L10" s="19">
        <f>Tabelle2725693180[[#This Row],[Voice domestic revenue]]+Tabelle2725693180[[#This Row],[SMS domestic revenue]]+Tabelle2725693180[[#This Row],[Data domestic revenue]]</f>
        <v>0.97982448359831542</v>
      </c>
      <c r="M10" s="19">
        <f>Tabelle6496183[[#This Row],[Voice domestic revenue]]+Tabelle6496183[[#This Row],[SMS domestic revenue]]+Tabelle6496183[[#This Row],[Data domestic revenue]]</f>
        <v>1.0001564941480765</v>
      </c>
      <c r="N10" s="1"/>
      <c r="Q10" s="29"/>
      <c r="S10" s="6"/>
      <c r="T10" s="30"/>
      <c r="U10" s="30"/>
      <c r="V10" s="30"/>
      <c r="W10" s="30"/>
      <c r="X10" s="30"/>
      <c r="Y10" s="30"/>
    </row>
    <row r="11" spans="1:25" s="36" customFormat="1" ht="15" customHeight="1" x14ac:dyDescent="0.35">
      <c r="A11" s="43"/>
    </row>
    <row r="12" spans="1:25" s="42" customFormat="1" ht="15.75" customHeight="1" x14ac:dyDescent="0.35">
      <c r="B12" s="409" t="s">
        <v>246</v>
      </c>
      <c r="C12" s="409"/>
      <c r="D12" s="409"/>
      <c r="E12" s="409"/>
      <c r="F12" s="409"/>
      <c r="G12" s="409"/>
      <c r="I12" s="409" t="s">
        <v>247</v>
      </c>
      <c r="J12" s="409"/>
      <c r="K12" s="409"/>
      <c r="L12" s="409"/>
      <c r="M12" s="409"/>
      <c r="N12" s="409"/>
    </row>
    <row r="13" spans="1:25" ht="77.5" x14ac:dyDescent="0.35">
      <c r="A13" s="42" t="s">
        <v>42</v>
      </c>
      <c r="B13" s="31" t="s">
        <v>4</v>
      </c>
      <c r="C13" s="32" t="s">
        <v>43</v>
      </c>
      <c r="D13" s="32" t="s">
        <v>44</v>
      </c>
      <c r="E13" s="32" t="s">
        <v>47</v>
      </c>
      <c r="F13" s="32" t="s">
        <v>45</v>
      </c>
      <c r="G13" s="32" t="s">
        <v>46</v>
      </c>
      <c r="H13" s="10"/>
      <c r="I13" s="32" t="s">
        <v>4</v>
      </c>
      <c r="J13" s="32" t="s">
        <v>43</v>
      </c>
      <c r="K13" s="32" t="s">
        <v>44</v>
      </c>
      <c r="L13" s="32" t="s">
        <v>47</v>
      </c>
      <c r="M13" s="32" t="s">
        <v>150</v>
      </c>
      <c r="N13" s="32" t="s">
        <v>46</v>
      </c>
      <c r="O13" s="10"/>
      <c r="P13" s="411"/>
      <c r="Q13" s="412"/>
    </row>
    <row r="14" spans="1:25" ht="15.75" customHeight="1" x14ac:dyDescent="0.35">
      <c r="A14" s="42"/>
      <c r="B14" s="33" t="str">
        <f>'[1]List of NRAs'!A5</f>
        <v>Albania</v>
      </c>
      <c r="C14" s="34">
        <f>[1]Subscribers!H10</f>
        <v>2564252.8682432435</v>
      </c>
      <c r="D14" s="34">
        <f>[1]Subscribers!I10</f>
        <v>2254962</v>
      </c>
      <c r="E14" s="34">
        <f>[1]Subscribers!K10</f>
        <v>29277</v>
      </c>
      <c r="F14" s="34">
        <f>[1]Subscribers!J10</f>
        <v>89383</v>
      </c>
      <c r="G14" s="34">
        <f>[1]Subscribers!L10</f>
        <v>69353</v>
      </c>
      <c r="H14" s="10"/>
      <c r="I14" s="33" t="str">
        <f>'[1]List of NRAs'!A5</f>
        <v>Albania</v>
      </c>
      <c r="J14" s="34">
        <f>[1]Subscribers!M10</f>
        <v>2682620</v>
      </c>
      <c r="K14" s="34">
        <f>[1]Subscribers!N10</f>
        <v>2356071</v>
      </c>
      <c r="L14" s="34">
        <f>[1]Subscribers!P10</f>
        <v>141094</v>
      </c>
      <c r="M14" s="34">
        <f>[1]Subscribers!O10</f>
        <v>280622</v>
      </c>
      <c r="N14" s="34">
        <f>[1]Subscribers!Q10</f>
        <v>149260</v>
      </c>
      <c r="O14" s="10"/>
    </row>
    <row r="15" spans="1:25" ht="15.75" customHeight="1" x14ac:dyDescent="0.35">
      <c r="A15" s="42"/>
      <c r="B15" s="33" t="str">
        <f>'[1]List of NRAs'!A8</f>
        <v>Bosnia</v>
      </c>
      <c r="C15" s="34">
        <f>[1]Subscribers!H13</f>
        <v>3408807</v>
      </c>
      <c r="D15" s="10">
        <f>[1]Subscribers!I13</f>
        <v>3258077</v>
      </c>
      <c r="E15" s="179">
        <f>[1]Subscribers!K13</f>
        <v>256041</v>
      </c>
      <c r="F15" s="10">
        <f>[1]Subscribers!J13</f>
        <v>270736</v>
      </c>
      <c r="G15" s="10">
        <f>[1]Subscribers!L13</f>
        <v>334104</v>
      </c>
      <c r="H15" s="10"/>
      <c r="I15" s="33" t="str">
        <f>'[1]List of NRAs'!A8</f>
        <v>Bosnia</v>
      </c>
      <c r="J15" s="34">
        <f>[1]Subscribers!M13</f>
        <v>3737884</v>
      </c>
      <c r="K15" s="34">
        <f>[1]Subscribers!N13</f>
        <v>3602581</v>
      </c>
      <c r="L15" s="34">
        <f>[1]Subscribers!P13</f>
        <v>456243</v>
      </c>
      <c r="M15" s="34">
        <f>[1]Subscribers!O13</f>
        <v>479618</v>
      </c>
      <c r="N15" s="34">
        <f>[1]Subscribers!Q13</f>
        <v>573509</v>
      </c>
      <c r="O15" s="10"/>
    </row>
    <row r="16" spans="1:25" ht="15.75" customHeight="1" x14ac:dyDescent="0.35">
      <c r="A16" s="42"/>
      <c r="B16" s="33" t="str">
        <f>'[1]List of NRAs'!A3</f>
        <v>Kosovo</v>
      </c>
      <c r="C16" s="34">
        <f>[1]Subscribers!H8</f>
        <v>1938893</v>
      </c>
      <c r="D16" s="34">
        <f>[1]Subscribers!I8</f>
        <v>1277380.8500000001</v>
      </c>
      <c r="E16" s="34">
        <f>[1]Subscribers!K8</f>
        <v>159459</v>
      </c>
      <c r="F16" s="34">
        <f>[1]Subscribers!J8</f>
        <v>348169</v>
      </c>
      <c r="G16" s="34">
        <f>[1]Subscribers!L8</f>
        <v>144182</v>
      </c>
      <c r="H16" s="10"/>
      <c r="I16" s="33" t="str">
        <f>'[1]List of NRAs'!A3</f>
        <v>Kosovo</v>
      </c>
      <c r="J16" s="34">
        <f>[1]Subscribers!M8</f>
        <v>1982313</v>
      </c>
      <c r="K16" s="34">
        <f>[1]Subscribers!N8</f>
        <v>1355482.44</v>
      </c>
      <c r="L16" s="34">
        <f>[1]Subscribers!P8</f>
        <v>284064</v>
      </c>
      <c r="M16" s="34">
        <f>[1]Subscribers!O8</f>
        <v>609533</v>
      </c>
      <c r="N16" s="34">
        <f>[1]Subscribers!Q8</f>
        <v>280788</v>
      </c>
      <c r="O16" s="10"/>
    </row>
    <row r="17" spans="1:17" ht="15.75" customHeight="1" x14ac:dyDescent="0.35">
      <c r="A17" s="42"/>
      <c r="B17" s="33" t="str">
        <f>'[1]List of NRAs'!A4</f>
        <v>Montenegro</v>
      </c>
      <c r="C17" s="34">
        <f>[1]Subscribers!H9</f>
        <v>981193</v>
      </c>
      <c r="D17" s="34">
        <f>[1]Subscribers!I9</f>
        <v>596275</v>
      </c>
      <c r="E17" s="34">
        <f>[1]Subscribers!K9</f>
        <v>57591</v>
      </c>
      <c r="F17" s="34">
        <f>[1]Subscribers!J9</f>
        <v>110000</v>
      </c>
      <c r="G17" s="34">
        <f>[1]Subscribers!L9</f>
        <v>57145</v>
      </c>
      <c r="H17" s="10"/>
      <c r="I17" s="33" t="str">
        <f>'[1]List of NRAs'!A4</f>
        <v>Montenegro</v>
      </c>
      <c r="J17" s="34">
        <f>[1]Subscribers!M9</f>
        <v>1159658</v>
      </c>
      <c r="K17" s="34">
        <f>[1]Subscribers!N9</f>
        <v>618100</v>
      </c>
      <c r="L17" s="34">
        <f>[1]Subscribers!P9</f>
        <v>111412</v>
      </c>
      <c r="M17" s="34">
        <f>[1]Subscribers!O9</f>
        <v>198055</v>
      </c>
      <c r="N17" s="34">
        <f>[1]Subscribers!Q9</f>
        <v>79327</v>
      </c>
      <c r="O17" s="10"/>
    </row>
    <row r="18" spans="1:17" ht="15.75" customHeight="1" x14ac:dyDescent="0.35">
      <c r="A18" s="42"/>
      <c r="B18" s="33" t="str">
        <f>'[1]List of NRAs'!A7</f>
        <v>North Macedonia</v>
      </c>
      <c r="C18" s="34">
        <f>[1]Subscribers!H12</f>
        <v>1821052</v>
      </c>
      <c r="D18" s="34">
        <f>[1]Subscribers!I12</f>
        <v>1814100</v>
      </c>
      <c r="E18" s="34">
        <f>[1]Subscribers!K12</f>
        <v>148202</v>
      </c>
      <c r="F18" s="34">
        <f>[1]Subscribers!J12</f>
        <v>148202</v>
      </c>
      <c r="G18" s="34">
        <f>[1]Subscribers!L12</f>
        <v>86934</v>
      </c>
      <c r="H18" s="10"/>
      <c r="I18" s="33" t="str">
        <f>'[1]List of NRAs'!A7</f>
        <v>North Macedonia</v>
      </c>
      <c r="J18" s="34">
        <f>[1]Subscribers!M12</f>
        <v>1975507</v>
      </c>
      <c r="K18" s="34">
        <f>[1]Subscribers!N12</f>
        <v>1965649</v>
      </c>
      <c r="L18" s="34">
        <f>[1]Subscribers!P12</f>
        <v>358309</v>
      </c>
      <c r="M18" s="34">
        <f>[1]Subscribers!O12</f>
        <v>358309</v>
      </c>
      <c r="N18" s="34">
        <f>[1]Subscribers!Q12</f>
        <v>177829</v>
      </c>
      <c r="O18" s="10"/>
    </row>
    <row r="19" spans="1:17" ht="15.75" customHeight="1" x14ac:dyDescent="0.35">
      <c r="A19" s="42"/>
      <c r="B19" s="33" t="str">
        <f>'[1]List of NRAs'!A6</f>
        <v>Serbia</v>
      </c>
      <c r="C19" s="34">
        <f>[1]Subscribers!H11</f>
        <v>8949477</v>
      </c>
      <c r="D19" s="34">
        <f>[1]Subscribers!I11</f>
        <v>7588983</v>
      </c>
      <c r="E19" s="34">
        <f>[1]Subscribers!K11</f>
        <v>581664</v>
      </c>
      <c r="F19" s="34">
        <f>[1]Subscribers!J11</f>
        <v>581664</v>
      </c>
      <c r="G19" s="34">
        <f>[1]Subscribers!L11</f>
        <v>518914</v>
      </c>
      <c r="H19" s="10"/>
      <c r="I19" s="33" t="str">
        <f>'[1]List of NRAs'!A6</f>
        <v>Serbia</v>
      </c>
      <c r="J19" s="34">
        <f>[1]Subscribers!M11</f>
        <v>9315769</v>
      </c>
      <c r="K19" s="34">
        <f>[1]Subscribers!N11</f>
        <v>8324095</v>
      </c>
      <c r="L19" s="34">
        <f>[1]Subscribers!P11</f>
        <v>1882554</v>
      </c>
      <c r="M19" s="34">
        <f>[1]Subscribers!O11</f>
        <v>1882554</v>
      </c>
      <c r="N19" s="34">
        <f>[1]Subscribers!Q11</f>
        <v>1274180</v>
      </c>
      <c r="O19" s="10"/>
    </row>
    <row r="20" spans="1:17" s="36" customFormat="1" ht="15.75" customHeight="1" x14ac:dyDescent="0.35">
      <c r="A20" s="39"/>
      <c r="B20" s="40"/>
      <c r="C20" s="41"/>
      <c r="D20" s="41"/>
      <c r="E20" s="41"/>
      <c r="F20" s="41"/>
      <c r="G20" s="41"/>
      <c r="I20" s="40"/>
      <c r="J20" s="41"/>
      <c r="K20" s="41"/>
      <c r="L20" s="41"/>
      <c r="M20" s="41"/>
      <c r="N20" s="41"/>
    </row>
    <row r="21" spans="1:17" s="4" customFormat="1" ht="44.25" customHeight="1" x14ac:dyDescent="0.35">
      <c r="A21" s="410" t="s">
        <v>0</v>
      </c>
      <c r="B21" s="390" t="s">
        <v>1</v>
      </c>
      <c r="C21" s="390"/>
      <c r="D21" s="390"/>
      <c r="E21" s="3"/>
      <c r="F21" s="390" t="s">
        <v>2</v>
      </c>
      <c r="G21" s="390"/>
      <c r="H21" s="390"/>
      <c r="I21" s="3"/>
      <c r="J21" s="390" t="s">
        <v>3</v>
      </c>
      <c r="K21" s="390"/>
      <c r="L21" s="390"/>
      <c r="M21" s="3"/>
    </row>
    <row r="22" spans="1:17" s="6" customFormat="1" ht="15" customHeight="1" x14ac:dyDescent="0.35">
      <c r="A22" s="410"/>
      <c r="B22" s="5" t="s">
        <v>4</v>
      </c>
      <c r="C22" s="5" t="s">
        <v>246</v>
      </c>
      <c r="D22" s="5" t="s">
        <v>247</v>
      </c>
      <c r="E22" s="5"/>
      <c r="F22" s="5" t="s">
        <v>4</v>
      </c>
      <c r="G22" s="5" t="s">
        <v>246</v>
      </c>
      <c r="H22" s="5" t="s">
        <v>247</v>
      </c>
      <c r="I22" s="5"/>
      <c r="J22" s="5" t="s">
        <v>4</v>
      </c>
      <c r="K22" s="5" t="s">
        <v>246</v>
      </c>
      <c r="L22" s="5" t="s">
        <v>247</v>
      </c>
      <c r="M22" s="5"/>
    </row>
    <row r="23" spans="1:17" s="6" customFormat="1" ht="15" customHeight="1" x14ac:dyDescent="0.35">
      <c r="A23" s="410"/>
      <c r="B23" s="5" t="str">
        <f>'[1]List of NRAs'!A5</f>
        <v>Albania</v>
      </c>
      <c r="C23" s="7">
        <f>('[1]Retail volumes - voice'!C10/([1]Subscribers!H10))/3</f>
        <v>218.55517941244463</v>
      </c>
      <c r="D23" s="7">
        <f>('[1]Retail volumes - voice'!D10/([1]Subscribers!M10))/3</f>
        <v>207.54006561164499</v>
      </c>
      <c r="E23" s="5"/>
      <c r="F23" s="5" t="str">
        <f>'[1]Retail volumes - SMS'!B10</f>
        <v>Albania</v>
      </c>
      <c r="G23" s="9">
        <f>'[1]Retail volumes - SMS'!C10/[1]Subscribers!H10/3</f>
        <v>23.257214894277279</v>
      </c>
      <c r="H23" s="9">
        <f>'[1]Retail volumes - SMS'!D10/[1]Subscribers!M10/3</f>
        <v>21.918503925267089</v>
      </c>
      <c r="I23" s="5"/>
      <c r="J23" s="5" t="str">
        <f>'[1]Retail volumes - data'!B10</f>
        <v>Albania</v>
      </c>
      <c r="K23" s="9">
        <f>'[1]Retail volumes - data'!C10/([1]Subscribers!H10)/3</f>
        <v>4.5572544208494667</v>
      </c>
      <c r="L23" s="9">
        <f>'[1]Retail volumes - data'!D10/([1]Subscribers!M10)/3</f>
        <v>5.5167437023186174</v>
      </c>
      <c r="M23" s="5"/>
    </row>
    <row r="24" spans="1:17" s="6" customFormat="1" ht="15" customHeight="1" x14ac:dyDescent="0.35">
      <c r="A24" s="410"/>
      <c r="B24" s="5" t="str">
        <f>'[1]List of NRAs'!A8</f>
        <v>Bosnia</v>
      </c>
      <c r="C24" s="7">
        <f>('[1]Retail volumes - voice'!C13/([1]Subscribers!H13))/3</f>
        <v>58.118308839426817</v>
      </c>
      <c r="D24" s="7">
        <f>('[1]Retail volumes - voice'!D13/([1]Subscribers!M13))/3</f>
        <v>52.29892589853867</v>
      </c>
      <c r="E24" s="5"/>
      <c r="F24" s="5" t="str">
        <f>'[1]Retail volumes - SMS'!B13</f>
        <v>Bosnia</v>
      </c>
      <c r="G24" s="9">
        <f>'[1]Retail volumes - SMS'!C13/[1]Subscribers!H13/3</f>
        <v>7.8993824916850182</v>
      </c>
      <c r="H24" s="9">
        <f>'[1]Retail volumes - SMS'!D13/[1]Subscribers!M13/3</f>
        <v>7.3818994026210198</v>
      </c>
      <c r="I24" s="5"/>
      <c r="J24" s="5" t="str">
        <f>'[1]Retail volumes - data'!B13</f>
        <v>Bosnia</v>
      </c>
      <c r="K24" s="9">
        <f>'[1]Retail volumes - data'!C13/([1]Subscribers!H13)/3</f>
        <v>2.0724682662683258</v>
      </c>
      <c r="L24" s="9">
        <f>'[1]Retail volumes - data'!D13/([1]Subscribers!M13)/3</f>
        <v>2.2606057330832097</v>
      </c>
      <c r="M24" s="5"/>
    </row>
    <row r="25" spans="1:17" s="6" customFormat="1" ht="15" customHeight="1" x14ac:dyDescent="0.35">
      <c r="A25" s="410"/>
      <c r="B25" s="5" t="str">
        <f>'[1]List of NRAs'!A3</f>
        <v>Kosovo</v>
      </c>
      <c r="C25" s="7">
        <f>('[1]Retail volumes - voice'!C8/([1]Subscribers!H8))/3</f>
        <v>60.367934947072037</v>
      </c>
      <c r="D25" s="7">
        <f>('[1]Retail volumes - voice'!D8/([1]Subscribers!M8))/3</f>
        <v>66.878251904046763</v>
      </c>
      <c r="E25" s="5"/>
      <c r="F25" s="5" t="str">
        <f>'[1]Retail volumes - SMS'!B8</f>
        <v>Kosovo</v>
      </c>
      <c r="G25" s="9">
        <f>'[1]Retail volumes - SMS'!C8/[1]Subscribers!H8/3</f>
        <v>10.138018102769639</v>
      </c>
      <c r="H25" s="9">
        <f>'[1]Retail volumes - SMS'!D8/[1]Subscribers!M8/3</f>
        <v>11.559723918473017</v>
      </c>
      <c r="I25" s="5"/>
      <c r="J25" s="5" t="str">
        <f>'[1]Retail volumes - data'!B8</f>
        <v>Kosovo</v>
      </c>
      <c r="K25" s="9">
        <f>'[1]Retail volumes - data'!C8/([1]Subscribers!H8)/3</f>
        <v>1.2773334858117991</v>
      </c>
      <c r="L25" s="9">
        <f>'[1]Retail volumes - data'!D8/([1]Subscribers!M8)/3</f>
        <v>1.5602756552914332</v>
      </c>
      <c r="M25" s="5"/>
    </row>
    <row r="26" spans="1:17" s="6" customFormat="1" ht="15.75" customHeight="1" x14ac:dyDescent="0.35">
      <c r="A26" s="410"/>
      <c r="B26" s="5" t="str">
        <f>'[1]List of NRAs'!A4</f>
        <v>Montenegro</v>
      </c>
      <c r="C26" s="7">
        <f>('[1]Retail volumes - voice'!C9/([1]Subscribers!H9))/3</f>
        <v>164.44716908260321</v>
      </c>
      <c r="D26" s="7">
        <f>('[1]Retail volumes - voice'!D9/([1]Subscribers!M9))/3</f>
        <v>143.40356229978522</v>
      </c>
      <c r="E26" s="5"/>
      <c r="F26" s="5" t="str">
        <f>'[1]Retail volumes - SMS'!B9</f>
        <v>Montenegro</v>
      </c>
      <c r="G26" s="9">
        <f>'[1]Retail volumes - SMS'!C9/[1]Subscribers!H9/3</f>
        <v>20.767396424556637</v>
      </c>
      <c r="H26" s="9">
        <f>'[1]Retail volumes - SMS'!D9/[1]Subscribers!M9/3</f>
        <v>19.400131762985293</v>
      </c>
      <c r="I26" s="5"/>
      <c r="J26" s="5" t="str">
        <f>'[1]Retail volumes - data'!B9</f>
        <v>Montenegro</v>
      </c>
      <c r="K26" s="9">
        <f>'[1]Retail volumes - data'!C9/([1]Subscribers!H9)/3</f>
        <v>5.4641462963406857</v>
      </c>
      <c r="L26" s="9">
        <f>'[1]Retail volumes - data'!D9/([1]Subscribers!M9)/3</f>
        <v>6.1114644139320609</v>
      </c>
      <c r="M26" s="5"/>
    </row>
    <row r="27" spans="1:17" s="6" customFormat="1" ht="15.75" customHeight="1" x14ac:dyDescent="0.35">
      <c r="A27" s="410"/>
      <c r="B27" s="5" t="str">
        <f>'[1]List of NRAs'!A7</f>
        <v>North Macedonia</v>
      </c>
      <c r="C27" s="7">
        <f>('[1]Retail volumes - voice'!C12/([1]Subscribers!H12))/3</f>
        <v>238.99293962013738</v>
      </c>
      <c r="D27" s="7">
        <f>('[1]Retail volumes - voice'!D12/([1]Subscribers!M12))/3</f>
        <v>207.65547443150663</v>
      </c>
      <c r="E27" s="5"/>
      <c r="F27" s="5" t="str">
        <f>'[1]Retail volumes - SMS'!B12</f>
        <v>North Macedonia</v>
      </c>
      <c r="G27" s="9">
        <f>'[1]Retail volumes - SMS'!C12/[1]Subscribers!H12/3</f>
        <v>12.663907105123419</v>
      </c>
      <c r="H27" s="9">
        <f>'[1]Retail volumes - SMS'!D12/[1]Subscribers!M12/3</f>
        <v>12.013081210914402</v>
      </c>
      <c r="I27" s="5"/>
      <c r="J27" s="5" t="str">
        <f>'[1]Retail volumes - data'!B12</f>
        <v>North Macedonia</v>
      </c>
      <c r="K27" s="9">
        <f>'[1]Retail volumes - data'!C12/([1]Subscribers!H12)/3</f>
        <v>3.7761431517093875</v>
      </c>
      <c r="L27" s="9">
        <f>'[1]Retail volumes - data'!D12/([1]Subscribers!M12)/3</f>
        <v>4.0658432636054425</v>
      </c>
      <c r="M27" s="5"/>
    </row>
    <row r="28" spans="1:17" s="6" customFormat="1" ht="15.75" customHeight="1" x14ac:dyDescent="0.35">
      <c r="A28" s="410"/>
      <c r="B28" s="5" t="str">
        <f>'[1]List of NRAs'!A6</f>
        <v>Serbia</v>
      </c>
      <c r="C28" s="7">
        <f>('[1]Retail volumes - voice'!C11/([1]Subscribers!H11))/3</f>
        <v>195.66490216877105</v>
      </c>
      <c r="D28" s="7">
        <f>('[1]Retail volumes - voice'!D11/([1]Subscribers!M11))/3</f>
        <v>182.88079660054544</v>
      </c>
      <c r="E28" s="5"/>
      <c r="F28" s="5" t="str">
        <f>'[1]Retail volumes - SMS'!B11</f>
        <v>Serbia</v>
      </c>
      <c r="G28" s="9">
        <f>'[1]Retail volumes - SMS'!C11/[1]Subscribers!H11/3</f>
        <v>48.318559918827283</v>
      </c>
      <c r="H28" s="9">
        <f>'[1]Retail volumes - SMS'!D11/[1]Subscribers!M11/3</f>
        <v>46.808031235353013</v>
      </c>
      <c r="I28" s="5"/>
      <c r="J28" s="5" t="str">
        <f>'[1]Retail volumes - data'!B11</f>
        <v>Serbia</v>
      </c>
      <c r="K28" s="9">
        <f>'[1]Retail volumes - data'!C11/([1]Subscribers!H11)/3</f>
        <v>5.559986652478873</v>
      </c>
      <c r="L28" s="9">
        <f>'[1]Retail volumes - data'!D11/([1]Subscribers!M11)/3</f>
        <v>5.7171499565235386</v>
      </c>
      <c r="M28" s="5"/>
    </row>
    <row r="29" spans="1:17" s="38" customFormat="1" x14ac:dyDescent="0.35">
      <c r="A29" s="37"/>
    </row>
    <row r="30" spans="1:17" s="4" customFormat="1" ht="44.25" customHeight="1" x14ac:dyDescent="0.35">
      <c r="A30" s="416" t="s">
        <v>86</v>
      </c>
      <c r="B30" s="396" t="s">
        <v>49</v>
      </c>
      <c r="C30" s="396"/>
      <c r="D30" s="396"/>
      <c r="E30" s="11"/>
      <c r="F30" s="396" t="s">
        <v>48</v>
      </c>
      <c r="G30" s="396"/>
      <c r="H30" s="396"/>
      <c r="I30" s="11"/>
      <c r="J30" s="396" t="s">
        <v>50</v>
      </c>
      <c r="K30" s="396"/>
      <c r="L30" s="396"/>
      <c r="M30" s="11"/>
      <c r="N30" s="396" t="s">
        <v>51</v>
      </c>
      <c r="O30" s="396"/>
      <c r="P30" s="396"/>
      <c r="Q30" s="11"/>
    </row>
    <row r="31" spans="1:17" s="6" customFormat="1" ht="15" customHeight="1" x14ac:dyDescent="0.35">
      <c r="A31" s="416"/>
      <c r="B31" s="12" t="s">
        <v>4</v>
      </c>
      <c r="C31" s="12" t="s">
        <v>246</v>
      </c>
      <c r="D31" s="12" t="s">
        <v>247</v>
      </c>
      <c r="E31" s="12"/>
      <c r="F31" s="12" t="s">
        <v>4</v>
      </c>
      <c r="G31" s="12" t="s">
        <v>246</v>
      </c>
      <c r="H31" s="12" t="s">
        <v>247</v>
      </c>
      <c r="I31" s="12"/>
      <c r="J31" s="12" t="s">
        <v>4</v>
      </c>
      <c r="K31" s="12" t="s">
        <v>246</v>
      </c>
      <c r="L31" s="12" t="s">
        <v>247</v>
      </c>
      <c r="M31" s="12"/>
      <c r="N31" s="12" t="s">
        <v>4</v>
      </c>
      <c r="O31" s="12" t="s">
        <v>246</v>
      </c>
      <c r="P31" s="12" t="s">
        <v>247</v>
      </c>
      <c r="Q31" s="12"/>
    </row>
    <row r="32" spans="1:17" s="6" customFormat="1" ht="15" customHeight="1" x14ac:dyDescent="0.35">
      <c r="A32" s="416"/>
      <c r="B32" s="12" t="str">
        <f>'[1]Retail volumes - voice'!B10</f>
        <v>Albania</v>
      </c>
      <c r="C32" s="13">
        <f>('[1]Retail volumes - voice'!J10/([1]Subscribers!K10))/3</f>
        <v>0.40230455837536455</v>
      </c>
      <c r="D32" s="13">
        <f>('[1]Retail volumes - voice'!O10/([1]Subscribers!P10))/3</f>
        <v>4.8397924019920531</v>
      </c>
      <c r="E32" s="12"/>
      <c r="F32" s="12" t="str">
        <f>'[1]Retail volumes - voice'!B10</f>
        <v>Albania</v>
      </c>
      <c r="G32" s="13">
        <f>('[1]Retail volumes - voice'!J20/([1]Subscribers!K10))/3</f>
        <v>1.0349357809256472</v>
      </c>
      <c r="H32" s="13">
        <f>('[1]Retail volumes - voice'!O20/([1]Subscribers!P10))/3</f>
        <v>4.3631660146245013</v>
      </c>
      <c r="I32" s="12"/>
      <c r="J32" s="12" t="str">
        <f>'[1]Retail volumes - SMS'!B10</f>
        <v>Albania</v>
      </c>
      <c r="K32" s="14">
        <f>'[1]Retail volumes - SMS'!J10/[1]Subscribers!K10/3</f>
        <v>0.18566337625667476</v>
      </c>
      <c r="L32" s="14">
        <f>'[1]Retail volumes - SMS'!O10/[1]Subscribers!P10/3</f>
        <v>0.34603881100542905</v>
      </c>
      <c r="M32" s="12"/>
      <c r="N32" s="12" t="str">
        <f>'[1]Retail volumes - data'!B10</f>
        <v>Albania</v>
      </c>
      <c r="O32" s="53">
        <f>'[1]Retail volumes - data'!J10/([1]Subscribers!K10)/3</f>
        <v>1.409186747845294E-2</v>
      </c>
      <c r="P32" s="53">
        <f>'[1]Retail volumes - data'!O10/([1]Subscribers!P10)/3</f>
        <v>0.21959175647874596</v>
      </c>
      <c r="Q32" s="12"/>
    </row>
    <row r="33" spans="1:17" s="6" customFormat="1" ht="15" customHeight="1" x14ac:dyDescent="0.35">
      <c r="A33" s="416"/>
      <c r="B33" s="12" t="str">
        <f>'[1]Retail volumes - voice'!B13</f>
        <v>Bosnia</v>
      </c>
      <c r="C33" s="13">
        <f>('[1]Retail volumes - voice'!J13/([1]Subscribers!K13))/3</f>
        <v>2.2615674833327475</v>
      </c>
      <c r="D33" s="13">
        <f>('[1]Retail volumes - voice'!O13/([1]Subscribers!P13))/3</f>
        <v>3.8608110151826991</v>
      </c>
      <c r="E33" s="12"/>
      <c r="F33" s="12" t="str">
        <f>'[1]Retail volumes - voice'!B13</f>
        <v>Bosnia</v>
      </c>
      <c r="G33" s="13">
        <f>('[1]Retail volumes - voice'!J23/([1]Subscribers!K13))/3</f>
        <v>2.6550187925631703</v>
      </c>
      <c r="H33" s="13">
        <f>('[1]Retail volumes - voice'!O23/([1]Subscribers!P13))/3</f>
        <v>3.9018425122869469</v>
      </c>
      <c r="I33" s="12"/>
      <c r="J33" s="12" t="str">
        <f>'[1]Retail volumes - SMS'!B13</f>
        <v>Bosnia</v>
      </c>
      <c r="K33" s="14">
        <f>'[1]Retail volumes - SMS'!J13/[1]Subscribers!K13/3</f>
        <v>1.3720536945254862</v>
      </c>
      <c r="L33" s="14">
        <f>'[1]Retail volumes - SMS'!O13/[1]Subscribers!P13/3</f>
        <v>1.5040691035259719</v>
      </c>
      <c r="M33" s="12"/>
      <c r="N33" s="12" t="str">
        <f>'[1]Retail volumes - data'!B13</f>
        <v>Bosnia</v>
      </c>
      <c r="O33" s="53">
        <f>'[1]Retail volumes - data'!J13/([1]Subscribers!K13)/3</f>
        <v>3.7797331937723513E-2</v>
      </c>
      <c r="P33" s="53">
        <f>'[1]Retail volumes - data'!O13/([1]Subscribers!P13)/3</f>
        <v>8.7480428923475725E-2</v>
      </c>
      <c r="Q33" s="12"/>
    </row>
    <row r="34" spans="1:17" s="6" customFormat="1" ht="15" customHeight="1" x14ac:dyDescent="0.35">
      <c r="A34" s="416"/>
      <c r="B34" s="12" t="str">
        <f>'[1]Retail volumes - voice'!B8</f>
        <v>Kosovo</v>
      </c>
      <c r="C34" s="13" t="e">
        <f>[7]!Tabelle234840[[#This Row],[Q2 2021]]</f>
        <v>#REF!</v>
      </c>
      <c r="D34" s="13" t="e">
        <f>[7]!Tabelle234840[[#This Row],[Q3 2021]]</f>
        <v>#REF!</v>
      </c>
      <c r="E34" s="12"/>
      <c r="F34" s="292" t="str">
        <f>'[1]Retail volumes - voice'!B8</f>
        <v>Kosovo</v>
      </c>
      <c r="G34" s="13" t="e">
        <f>[7]!Tabelle244941[[#This Row],[Q2 2021]]</f>
        <v>#REF!</v>
      </c>
      <c r="H34" s="13" t="e">
        <f>[7]!Tabelle244941[[#This Row],[Q3 2021]]</f>
        <v>#REF!</v>
      </c>
      <c r="I34" s="12"/>
      <c r="J34" s="12" t="str">
        <f>'[1]Retail volumes - SMS'!B8</f>
        <v>Kosovo</v>
      </c>
      <c r="K34" s="14">
        <f>'[1]Retail volumes - SMS'!J8/[1]Subscribers!K8/3</f>
        <v>0.64642112810607533</v>
      </c>
      <c r="L34" s="14">
        <f>'[1]Retail volumes - SMS'!O8/[1]Subscribers!P8/3</f>
        <v>0.56026576170628217</v>
      </c>
      <c r="M34" s="12"/>
      <c r="N34" s="12" t="str">
        <f>'[1]Retail volumes - data'!B8</f>
        <v>Kosovo</v>
      </c>
      <c r="O34" s="53">
        <f>'[1]Retail volumes - data'!J8/([1]Subscribers!K8)/3</f>
        <v>0.1450490895545514</v>
      </c>
      <c r="P34" s="53">
        <f>'[1]Retail volumes - data'!O8/([1]Subscribers!P8)/3</f>
        <v>0.22105645935290161</v>
      </c>
      <c r="Q34" s="12"/>
    </row>
    <row r="35" spans="1:17" s="6" customFormat="1" ht="15.75" customHeight="1" x14ac:dyDescent="0.35">
      <c r="A35" s="416"/>
      <c r="B35" s="12" t="str">
        <f>'[1]Retail volumes - voice'!B9</f>
        <v>Montenegro</v>
      </c>
      <c r="C35" s="13">
        <f>('[1]Retail volumes - voice'!J9/([1]Subscribers!K9))/3</f>
        <v>102.48509703097899</v>
      </c>
      <c r="D35" s="13">
        <f>('[1]Retail volumes - voice'!O9/([1]Subscribers!P9))/3</f>
        <v>51.059255123126569</v>
      </c>
      <c r="E35" s="12"/>
      <c r="F35" s="12" t="str">
        <f>'[1]Retail volumes - voice'!B9</f>
        <v>Montenegro</v>
      </c>
      <c r="G35" s="13">
        <f>('[1]Retail volumes - voice'!J19/([1]Subscribers!K9))/3</f>
        <v>38.387450687703904</v>
      </c>
      <c r="H35" s="13">
        <f>('[1]Retail volumes - voice'!O19/([1]Subscribers!P9))/3</f>
        <v>26.009061431643119</v>
      </c>
      <c r="I35" s="12"/>
      <c r="J35" s="12" t="str">
        <f>'[1]Retail volumes - SMS'!B9</f>
        <v>Montenegro</v>
      </c>
      <c r="K35" s="14">
        <f>'[1]Retail volumes - SMS'!J9/[1]Subscribers!K9/3</f>
        <v>5.1771746742835978</v>
      </c>
      <c r="L35" s="14">
        <f>'[1]Retail volumes - SMS'!O9/[1]Subscribers!P9/3</f>
        <v>3.6073193791213392</v>
      </c>
      <c r="M35" s="12"/>
      <c r="N35" s="12" t="str">
        <f>'[1]Retail volumes - data'!B9</f>
        <v>Montenegro</v>
      </c>
      <c r="O35" s="53">
        <f>'[1]Retail volumes - data'!J9/([1]Subscribers!K9)/3</f>
        <v>1.8762503200254006</v>
      </c>
      <c r="P35" s="53">
        <f>'[1]Retail volumes - data'!O9/([1]Subscribers!P9)/3</f>
        <v>1.1820835901994127</v>
      </c>
      <c r="Q35" s="12"/>
    </row>
    <row r="36" spans="1:17" s="6" customFormat="1" ht="15.75" customHeight="1" x14ac:dyDescent="0.35">
      <c r="A36" s="416"/>
      <c r="B36" s="12" t="str">
        <f>'[1]Retail volumes - voice'!B12</f>
        <v>North Macedonia</v>
      </c>
      <c r="C36" s="13">
        <f>('[1]Retail volumes - voice'!J12/([1]Subscribers!K12))/3</f>
        <v>1.2997048472880113</v>
      </c>
      <c r="D36" s="13">
        <f>('[1]Retail volumes - voice'!O12/([1]Subscribers!P12))/3</f>
        <v>3.740914917943265</v>
      </c>
      <c r="E36" s="12"/>
      <c r="F36" s="12" t="str">
        <f>'[1]Retail volumes - voice'!B12</f>
        <v>North Macedonia</v>
      </c>
      <c r="G36" s="13">
        <f>('[1]Retail volumes - voice'!J22/([1]Subscribers!K12))/3</f>
        <v>1.092436824214398</v>
      </c>
      <c r="H36" s="13">
        <f>('[1]Retail volumes - voice'!O22/([1]Subscribers!P12))/3</f>
        <v>2.7473503068890572</v>
      </c>
      <c r="I36" s="12"/>
      <c r="J36" s="12" t="str">
        <f>'[1]Retail volumes - SMS'!B12</f>
        <v>North Macedonia</v>
      </c>
      <c r="K36" s="14">
        <f>'[1]Retail volumes - SMS'!J12/[1]Subscribers!K12/3</f>
        <v>0.54734753916951184</v>
      </c>
      <c r="L36" s="14">
        <f>'[1]Retail volumes - SMS'!O12/[1]Subscribers!P12/3</f>
        <v>0.52045757383606672</v>
      </c>
      <c r="M36" s="12"/>
      <c r="N36" s="12" t="str">
        <f>'[1]Retail volumes - data'!B12</f>
        <v>North Macedonia</v>
      </c>
      <c r="O36" s="53">
        <f>'[1]Retail volumes - data'!J12/([1]Subscribers!K12)/3</f>
        <v>2.2957656514361071E-2</v>
      </c>
      <c r="P36" s="53">
        <f>'[1]Retail volumes - data'!O12/([1]Subscribers!P12)/3</f>
        <v>9.4486854455926916E-2</v>
      </c>
      <c r="Q36" s="12"/>
    </row>
    <row r="37" spans="1:17" s="6" customFormat="1" ht="15.75" customHeight="1" x14ac:dyDescent="0.35">
      <c r="A37" s="416"/>
      <c r="B37" s="12" t="str">
        <f>'[1]Retail volumes - voice'!B11</f>
        <v>Serbia</v>
      </c>
      <c r="C37" s="13">
        <f>('[1]Retail volumes - voice'!J11/([1]Subscribers!K11))/3</f>
        <v>1.729590164310209</v>
      </c>
      <c r="D37" s="13">
        <f>('[1]Retail volumes - voice'!O11/([1]Subscribers!P11))/3</f>
        <v>5.8933399342949349</v>
      </c>
      <c r="E37" s="12"/>
      <c r="F37" s="12" t="str">
        <f>'[1]Retail volumes - voice'!B11</f>
        <v>Serbia</v>
      </c>
      <c r="G37" s="13">
        <f>('[1]Retail volumes - voice'!J21/([1]Subscribers!K11))/3</f>
        <v>2.0348030248849276</v>
      </c>
      <c r="H37" s="13">
        <f>('[1]Retail volumes - voice'!O21/([1]Subscribers!P11))/3</f>
        <v>5.3058543517653858</v>
      </c>
      <c r="I37" s="12"/>
      <c r="J37" s="12" t="str">
        <f>'[1]Retail volumes - SMS'!B11</f>
        <v>Serbia</v>
      </c>
      <c r="K37" s="14">
        <f>'[1]Retail volumes - SMS'!J11/[1]Subscribers!K11/3</f>
        <v>1.2051510837872035</v>
      </c>
      <c r="L37" s="14">
        <f>'[1]Retail volumes - SMS'!O11/[1]Subscribers!P11/3</f>
        <v>2.7549045959195149</v>
      </c>
      <c r="M37" s="12"/>
      <c r="N37" s="12" t="str">
        <f>'[1]Retail volumes - data'!B11</f>
        <v>Serbia</v>
      </c>
      <c r="O37" s="14">
        <f>'[1]Retail volumes - data'!J11/([1]Subscribers!K11)/3</f>
        <v>2.5997844116190789E-2</v>
      </c>
      <c r="P37" s="14">
        <f>'[1]Retail volumes - data'!O11/([1]Subscribers!P11)/3</f>
        <v>0.14186717087531087</v>
      </c>
      <c r="Q37" s="12"/>
    </row>
    <row r="38" spans="1:17" s="36" customFormat="1" x14ac:dyDescent="0.35">
      <c r="A38" s="43"/>
    </row>
    <row r="39" spans="1:17" s="4" customFormat="1" ht="44.25" customHeight="1" x14ac:dyDescent="0.35">
      <c r="A39" s="410" t="s">
        <v>87</v>
      </c>
      <c r="B39" s="390" t="s">
        <v>85</v>
      </c>
      <c r="C39" s="390"/>
      <c r="D39" s="390"/>
      <c r="E39" s="3"/>
      <c r="F39" s="390" t="s">
        <v>9</v>
      </c>
      <c r="G39" s="390"/>
      <c r="H39" s="390"/>
      <c r="I39" s="3"/>
      <c r="J39" s="390" t="s">
        <v>10</v>
      </c>
      <c r="K39" s="390"/>
      <c r="L39" s="390"/>
      <c r="M39" s="3"/>
      <c r="N39" s="390" t="s">
        <v>11</v>
      </c>
      <c r="O39" s="390"/>
      <c r="P39" s="390"/>
      <c r="Q39" s="3"/>
    </row>
    <row r="40" spans="1:17" s="6" customFormat="1" ht="15" customHeight="1" x14ac:dyDescent="0.35">
      <c r="A40" s="410"/>
      <c r="B40" s="5" t="s">
        <v>4</v>
      </c>
      <c r="C40" s="5" t="s">
        <v>246</v>
      </c>
      <c r="D40" s="5" t="s">
        <v>247</v>
      </c>
      <c r="E40" s="5"/>
      <c r="F40" s="5" t="s">
        <v>4</v>
      </c>
      <c r="G40" s="5" t="s">
        <v>246</v>
      </c>
      <c r="H40" s="5" t="s">
        <v>247</v>
      </c>
      <c r="I40" s="5"/>
      <c r="J40" s="5" t="s">
        <v>4</v>
      </c>
      <c r="K40" s="5" t="s">
        <v>246</v>
      </c>
      <c r="L40" s="5" t="s">
        <v>247</v>
      </c>
      <c r="M40" s="5"/>
      <c r="N40" s="5" t="s">
        <v>4</v>
      </c>
      <c r="O40" s="5" t="s">
        <v>246</v>
      </c>
      <c r="P40" s="5" t="s">
        <v>247</v>
      </c>
      <c r="Q40" s="5"/>
    </row>
    <row r="41" spans="1:17" s="6" customFormat="1" ht="15" customHeight="1" x14ac:dyDescent="0.35">
      <c r="A41" s="410"/>
      <c r="B41" s="5" t="str">
        <f>'[1]List of NRAs'!A5</f>
        <v>Albania</v>
      </c>
      <c r="C41" s="15">
        <f>(('[1]Retail volumes - voice'!J10+'[1]Retail volumes - voice'!K10)/([1]Subscribers!J10))/3</f>
        <v>0.88370950479024712</v>
      </c>
      <c r="D41" s="15">
        <f>(('[1]Retail volumes - voice'!O10+'[1]Retail volumes - voice'!P10)/([1]Subscribers!O10))/3</f>
        <v>2.7358902386682282</v>
      </c>
      <c r="E41" s="5"/>
      <c r="F41" s="5" t="str">
        <f>'[1]Retail volumes - voice'!B40</f>
        <v>Albania</v>
      </c>
      <c r="G41" s="15">
        <f>('[1]Retail volumes - voice'!J20+'[1]Retail volumes - voice'!K20)/([1]Subscribers!J10)/3</f>
        <v>1.0753427972687046</v>
      </c>
      <c r="H41" s="15">
        <f>('[1]Retail volumes - voice'!O20+'[1]Retail volumes - voice'!P20)/([1]Subscribers!O10)/3</f>
        <v>2.5002238902130483</v>
      </c>
      <c r="I41" s="5"/>
      <c r="J41" s="5" t="str">
        <f>'[1]Retail volumes - SMS'!B10</f>
        <v>Albania</v>
      </c>
      <c r="K41" s="8">
        <f>('[1]Retail volumes - SMS'!J10+'[1]Retail volumes - SMS'!K10)/[1]Subscribers!J10/3</f>
        <v>0.3443533259493789</v>
      </c>
      <c r="L41" s="8">
        <f>('[1]Retail volumes - SMS'!O10+'[1]Retail volumes - SMS'!P10)/([1]Subscribers!O10)/3</f>
        <v>0.424003344950384</v>
      </c>
      <c r="M41" s="5"/>
      <c r="N41" s="5" t="str">
        <f>'[1]Retail volumes - data'!B10</f>
        <v>Albania</v>
      </c>
      <c r="O41" s="9">
        <f>('[1]Retail volumes - data'!J10+'[1]Retail volumes - data'!K10)/([1]Subscribers!J10)/3</f>
        <v>4.528922363796576E-2</v>
      </c>
      <c r="P41" s="9">
        <f>('[1]Retail volumes - data'!O10+'[1]Retail volumes - data'!P10)/([1]Subscribers!O10)/3</f>
        <v>0.12280757140239658</v>
      </c>
      <c r="Q41" s="5"/>
    </row>
    <row r="42" spans="1:17" s="6" customFormat="1" ht="15" customHeight="1" x14ac:dyDescent="0.35">
      <c r="A42" s="410"/>
      <c r="B42" s="5" t="str">
        <f>'[1]List of NRAs'!A8</f>
        <v>Bosnia</v>
      </c>
      <c r="C42" s="15">
        <f>(('[1]Retail volumes - voice'!J13+'[1]Retail volumes - voice'!K13)/([1]Subscribers!J13))/3</f>
        <v>2.2542673797844888</v>
      </c>
      <c r="D42" s="15">
        <f>(('[1]Retail volumes - voice'!O13+'[1]Retail volumes - voice'!P13)/([1]Subscribers!O13))/3</f>
        <v>3.8851822353067096</v>
      </c>
      <c r="E42" s="5"/>
      <c r="F42" s="5" t="str">
        <f>'[1]Retail volumes - voice'!B43</f>
        <v>Bosnia</v>
      </c>
      <c r="G42" s="15">
        <f>('[1]Retail volumes - voice'!J23+'[1]Retail volumes - voice'!K23)/([1]Subscribers!J13)/3</f>
        <v>2.6293769576266177</v>
      </c>
      <c r="H42" s="15">
        <f>('[1]Retail volumes - voice'!O23+'[1]Retail volumes - voice'!P23)/([1]Subscribers!O13)/3</f>
        <v>3.7127172041082694</v>
      </c>
      <c r="I42" s="5"/>
      <c r="J42" s="5" t="str">
        <f>'[1]Retail volumes - SMS'!B13</f>
        <v>Bosnia</v>
      </c>
      <c r="K42" s="8">
        <f>('[1]Retail volumes - SMS'!J13+'[1]Retail volumes - SMS'!K13)/[1]Subscribers!J13/3</f>
        <v>1.3784363118807006</v>
      </c>
      <c r="L42" s="8">
        <f>('[1]Retail volumes - SMS'!O13+'[1]Retail volumes - SMS'!P13)/([1]Subscribers!O13)/3</f>
        <v>1.5274100082426709</v>
      </c>
      <c r="M42" s="5"/>
      <c r="N42" s="5" t="str">
        <f>'[1]Retail volumes - data'!B13</f>
        <v>Bosnia</v>
      </c>
      <c r="O42" s="9">
        <f>('[1]Retail volumes - data'!J13+'[1]Retail volumes - data'!K13)/([1]Subscribers!J13)/3</f>
        <v>3.7065628508953376E-2</v>
      </c>
      <c r="P42" s="9">
        <f>('[1]Retail volumes - data'!O13+'[1]Retail volumes - data'!P13)/([1]Subscribers!O13)/3</f>
        <v>9.1101668411110504E-2</v>
      </c>
      <c r="Q42" s="5"/>
    </row>
    <row r="43" spans="1:17" s="6" customFormat="1" ht="15" customHeight="1" x14ac:dyDescent="0.35">
      <c r="A43" s="410"/>
      <c r="B43" s="5" t="str">
        <f>'[1]List of NRAs'!A3</f>
        <v>Kosovo</v>
      </c>
      <c r="C43" s="15" t="e">
        <f>[7]!Tabelle2345[[#This Row],[Q2 2021]]</f>
        <v>#REF!</v>
      </c>
      <c r="D43" s="15" t="e">
        <f>[7]!Tabelle2345[[#This Row],[Q3 2021]]</f>
        <v>#REF!</v>
      </c>
      <c r="E43" s="5"/>
      <c r="F43" s="5" t="str">
        <f>'[1]Retail volumes - voice'!B38</f>
        <v>Kosovo</v>
      </c>
      <c r="G43" s="15" t="e">
        <f>[7]!Tabelle2457[[#This Row],[Q2 2021]]</f>
        <v>#REF!</v>
      </c>
      <c r="H43" s="15" t="e">
        <f>[7]!Tabelle2457[[#This Row],[Q3 2021]]</f>
        <v>#REF!</v>
      </c>
      <c r="I43" s="5"/>
      <c r="J43" s="5" t="str">
        <f>'[1]Retail volumes - SMS'!B8</f>
        <v>Kosovo</v>
      </c>
      <c r="K43" s="8">
        <f>('[1]Retail volumes - SMS'!J8+'[1]Retail volumes - SMS'!K8)/[1]Subscribers!J8/3</f>
        <v>0.29605641704651092</v>
      </c>
      <c r="L43" s="8" t="e">
        <f>[7]!Tabelle2558[[#This Row],[Q3 2021]]</f>
        <v>#REF!</v>
      </c>
      <c r="M43" s="5"/>
      <c r="N43" s="5" t="str">
        <f>'[1]Retail volumes - data'!B8</f>
        <v>Kosovo</v>
      </c>
      <c r="O43" s="9">
        <f>('[1]Retail volumes - data'!J8+'[1]Retail volumes - data'!K8)/([1]Subscribers!J8)/3</f>
        <v>0.10328205573680889</v>
      </c>
      <c r="P43" s="9">
        <f>('[1]Retail volumes - data'!O8+'[1]Retail volumes - data'!P8)/([1]Subscribers!O8)/3</f>
        <v>0.18015643450616983</v>
      </c>
      <c r="Q43" s="5"/>
    </row>
    <row r="44" spans="1:17" s="6" customFormat="1" ht="15.75" customHeight="1" x14ac:dyDescent="0.35">
      <c r="A44" s="410"/>
      <c r="B44" s="5" t="str">
        <f>'[1]List of NRAs'!A4</f>
        <v>Montenegro</v>
      </c>
      <c r="C44" s="15">
        <f>(('[1]Retail volumes - voice'!J9+'[1]Retail volumes - voice'!K9)/([1]Subscribers!J9))/3</f>
        <v>53.906983492929299</v>
      </c>
      <c r="D44" s="15">
        <f>(('[1]Retail volumes - voice'!O9+'[1]Retail volumes - voice'!P9)/([1]Subscribers!O9))/3</f>
        <v>29.005202643485671</v>
      </c>
      <c r="E44" s="5"/>
      <c r="F44" s="5" t="str">
        <f>'[1]Retail volumes - voice'!B39</f>
        <v>Montenegro</v>
      </c>
      <c r="G44" s="15">
        <f>('[1]Retail volumes - voice'!J19+'[1]Retail volumes - voice'!K19)/([1]Subscribers!J9)/3</f>
        <v>21.266928487878786</v>
      </c>
      <c r="H44" s="15">
        <f>('[1]Retail volumes - voice'!O19+'[1]Retail volumes - voice'!P19)/([1]Subscribers!O9)/3</f>
        <v>15.104922942280348</v>
      </c>
      <c r="I44" s="5"/>
      <c r="J44" s="5" t="str">
        <f>'[1]Retail volumes - SMS'!B9</f>
        <v>Montenegro</v>
      </c>
      <c r="K44" s="8">
        <f>('[1]Retail volumes - SMS'!J9+'[1]Retail volumes - SMS'!K9)/[1]Subscribers!J9/3</f>
        <v>2.9149696969696972</v>
      </c>
      <c r="L44" s="8">
        <f>('[1]Retail volumes - SMS'!O9+'[1]Retail volumes - SMS'!P9)/([1]Subscribers!O9)/3</f>
        <v>2.1246640243030135</v>
      </c>
      <c r="M44" s="5"/>
      <c r="N44" s="5" t="str">
        <f>'[1]Retail volumes - data'!B9</f>
        <v>Montenegro</v>
      </c>
      <c r="O44" s="9">
        <f>('[1]Retail volumes - data'!J9+'[1]Retail volumes - data'!K9)/([1]Subscribers!J9)/3</f>
        <v>0.98330302400602887</v>
      </c>
      <c r="P44" s="9">
        <f>('[1]Retail volumes - data'!O9+'[1]Retail volumes - data'!P9)/([1]Subscribers!O9)/3</f>
        <v>0.67097340512014536</v>
      </c>
      <c r="Q44" s="5"/>
    </row>
    <row r="45" spans="1:17" s="6" customFormat="1" ht="15.75" customHeight="1" x14ac:dyDescent="0.35">
      <c r="A45" s="410"/>
      <c r="B45" s="5" t="str">
        <f>'[1]List of NRAs'!A7</f>
        <v>North Macedonia</v>
      </c>
      <c r="C45" s="15">
        <f>(('[1]Retail volumes - voice'!J12+'[1]Retail volumes - voice'!K12)/([1]Subscribers!J12))/3</f>
        <v>1.3602595856406199</v>
      </c>
      <c r="D45" s="15">
        <f>(('[1]Retail volumes - voice'!O12+'[1]Retail volumes - voice'!P12)/([1]Subscribers!O12))/3</f>
        <v>3.9996880253263711</v>
      </c>
      <c r="E45" s="5"/>
      <c r="F45" s="5" t="str">
        <f>'[1]Retail volumes - voice'!B42</f>
        <v>North Macedonia</v>
      </c>
      <c r="G45" s="15">
        <f>('[1]Retail volumes - voice'!J22+'[1]Retail volumes - voice'!K22)/([1]Subscribers!J12)/3</f>
        <v>1.1892436599296157</v>
      </c>
      <c r="H45" s="15">
        <f>('[1]Retail volumes - voice'!O22+'[1]Retail volumes - voice'!P22)/([1]Subscribers!O12)/3</f>
        <v>2.9298203816011075</v>
      </c>
      <c r="I45" s="5"/>
      <c r="J45" s="5" t="str">
        <f>'[1]Retail volumes - SMS'!B12</f>
        <v>North Macedonia</v>
      </c>
      <c r="K45" s="8">
        <f>('[1]Retail volumes - SMS'!J12+'[1]Retail volumes - SMS'!K12)/[1]Subscribers!J12/3</f>
        <v>0.58534072864513742</v>
      </c>
      <c r="L45" s="8">
        <f>(('[1]Retail volumes - SMS'!O12+'[1]Retail volumes - SMS'!P12)/([1]Subscribers!O12)/3)</f>
        <v>0.52147066588789903</v>
      </c>
      <c r="M45" s="5"/>
      <c r="N45" s="5" t="str">
        <f>'[1]Retail volumes - data'!B12</f>
        <v>North Macedonia</v>
      </c>
      <c r="O45" s="9">
        <f>('[1]Retail volumes - data'!J12+'[1]Retail volumes - data'!K12)/([1]Subscribers!J12)/3</f>
        <v>2.5256250772711444E-2</v>
      </c>
      <c r="P45" s="9">
        <f>('[1]Retail volumes - data'!O12+'[1]Retail volumes - data'!P12)/([1]Subscribers!O12)/3</f>
        <v>9.9658063102537331E-2</v>
      </c>
      <c r="Q45" s="5"/>
    </row>
    <row r="46" spans="1:17" s="6" customFormat="1" ht="15.75" customHeight="1" x14ac:dyDescent="0.35">
      <c r="A46" s="410"/>
      <c r="B46" s="5" t="str">
        <f>'[1]List of NRAs'!A6</f>
        <v>Serbia</v>
      </c>
      <c r="C46" s="15">
        <f>(('[1]Retail volumes - voice'!J11+'[1]Retail volumes - voice'!K11)/([1]Subscribers!J11))/3</f>
        <v>1.729590164310209</v>
      </c>
      <c r="D46" s="15">
        <f>(('[1]Retail volumes - voice'!O11+'[1]Retail volumes - voice'!P11)/([1]Subscribers!O11))/3</f>
        <v>5.8933399342949349</v>
      </c>
      <c r="E46" s="5"/>
      <c r="F46" s="5" t="str">
        <f>'[1]Retail volumes - voice'!B41</f>
        <v>Serbia</v>
      </c>
      <c r="G46" s="15">
        <f>('[1]Retail volumes - voice'!J21+'[1]Retail volumes - voice'!K21)/([1]Subscribers!J11)/3</f>
        <v>2.0348030248849276</v>
      </c>
      <c r="H46" s="15">
        <f>(('[1]Retail volumes - voice'!O21+'[1]Retail volumes - voice'!P21)/([1]Subscribers!O11)/3)</f>
        <v>5.3058543517653858</v>
      </c>
      <c r="I46" s="5"/>
      <c r="J46" s="5" t="str">
        <f>'[1]Retail volumes - SMS'!B11</f>
        <v>Serbia</v>
      </c>
      <c r="K46" s="8">
        <f>('[1]Retail volumes - SMS'!J11+'[1]Retail volumes - SMS'!K11)/[1]Subscribers!J11/3</f>
        <v>1.2051510837872035</v>
      </c>
      <c r="L46" s="8">
        <f>('[1]Retail volumes - SMS'!O11+'[1]Retail volumes - SMS'!P11)/([1]Subscribers!O11)/3</f>
        <v>2.7549045959195149</v>
      </c>
      <c r="M46" s="5"/>
      <c r="N46" s="5" t="str">
        <f>'[1]Retail volumes - data'!B11</f>
        <v>Serbia</v>
      </c>
      <c r="O46" s="9">
        <f>('[1]Retail volumes - data'!J11+'[1]Retail volumes - data'!K11)/([1]Subscribers!J11)/3</f>
        <v>2.5997844116190789E-2</v>
      </c>
      <c r="P46" s="9">
        <f>('[1]Retail volumes - data'!O11+'[1]Retail volumes - data'!P11)/([1]Subscribers!O11)/3</f>
        <v>0.14186717087531087</v>
      </c>
      <c r="Q46" s="5"/>
    </row>
    <row r="47" spans="1:17" s="38" customFormat="1" x14ac:dyDescent="0.35">
      <c r="A47" s="37"/>
    </row>
    <row r="48" spans="1:17" s="4" customFormat="1" ht="44.25" customHeight="1" x14ac:dyDescent="0.35">
      <c r="A48" s="416" t="s">
        <v>88</v>
      </c>
      <c r="B48" s="396" t="s">
        <v>13</v>
      </c>
      <c r="C48" s="396"/>
      <c r="D48" s="396"/>
      <c r="E48" s="11"/>
      <c r="F48" s="396" t="s">
        <v>14</v>
      </c>
      <c r="G48" s="396"/>
      <c r="H48" s="396"/>
      <c r="I48" s="11"/>
      <c r="J48" s="396" t="s">
        <v>15</v>
      </c>
      <c r="K48" s="396"/>
      <c r="L48" s="396"/>
      <c r="M48" s="11"/>
      <c r="N48" s="396" t="s">
        <v>16</v>
      </c>
      <c r="O48" s="396"/>
      <c r="P48" s="396"/>
      <c r="Q48" s="11"/>
    </row>
    <row r="49" spans="1:44" s="6" customFormat="1" ht="15" customHeight="1" x14ac:dyDescent="0.35">
      <c r="A49" s="416"/>
      <c r="B49" s="12" t="s">
        <v>4</v>
      </c>
      <c r="C49" s="12" t="s">
        <v>246</v>
      </c>
      <c r="D49" s="12" t="s">
        <v>247</v>
      </c>
      <c r="E49" s="12"/>
      <c r="F49" s="12" t="s">
        <v>4</v>
      </c>
      <c r="G49" s="12" t="s">
        <v>246</v>
      </c>
      <c r="H49" s="12" t="s">
        <v>247</v>
      </c>
      <c r="I49" s="12"/>
      <c r="J49" s="12" t="s">
        <v>4</v>
      </c>
      <c r="K49" s="12" t="s">
        <v>246</v>
      </c>
      <c r="L49" s="12" t="s">
        <v>247</v>
      </c>
      <c r="M49" s="12"/>
      <c r="N49" s="12" t="s">
        <v>4</v>
      </c>
      <c r="O49" s="12" t="s">
        <v>246</v>
      </c>
      <c r="P49" s="12" t="s">
        <v>247</v>
      </c>
      <c r="Q49" s="12"/>
    </row>
    <row r="50" spans="1:44" s="6" customFormat="1" ht="15" customHeight="1" x14ac:dyDescent="0.35">
      <c r="A50" s="416"/>
      <c r="B50" s="12" t="str">
        <f>'[1]Retail volumes - voice'!B10</f>
        <v>Albania</v>
      </c>
      <c r="C50" s="13">
        <f>('[1]Retail volumes - voice'!L10/([1]Subscribers!L10))/3</f>
        <v>3.0757578058787804</v>
      </c>
      <c r="D50" s="13">
        <f>('[1]Retail volumes - voice'!Q10/([1]Subscribers!Q10))/3</f>
        <v>2.6589814790001034</v>
      </c>
      <c r="E50" s="12"/>
      <c r="F50" s="12" t="str">
        <f>'[1]Retail volumes - voice'!B40</f>
        <v>Albania</v>
      </c>
      <c r="G50" s="13">
        <f>('[1]Retail volumes - voice'!L20/([1]Subscribers!L10))/3</f>
        <v>2.6116370405493443</v>
      </c>
      <c r="H50" s="13">
        <f>('[1]Retail volumes - voice'!Q20/([1]Subscribers!Q10))/3</f>
        <v>2.9036864536953817</v>
      </c>
      <c r="I50" s="12"/>
      <c r="J50" s="12" t="str">
        <f>'[1]Retail volumes - SMS'!B10</f>
        <v>Albania</v>
      </c>
      <c r="K50" s="14">
        <f>'[1]Retail volumes - SMS'!L10/[1]Subscribers!L10/3</f>
        <v>0.74479999370950012</v>
      </c>
      <c r="L50" s="14">
        <f>'[1]Retail volumes - SMS'!Q10/[1]Subscribers!Q10/3</f>
        <v>0.8641334177361456</v>
      </c>
      <c r="M50" s="12"/>
      <c r="N50" s="12" t="str">
        <f>'[1]Retail volumes - data'!B10</f>
        <v>Albania</v>
      </c>
      <c r="O50" s="14">
        <f>'[1]Retail volumes - data'!L10/([1]Subscribers!L10)/3</f>
        <v>0.19875961434536762</v>
      </c>
      <c r="P50" s="14">
        <f>'[1]Retail volumes - data'!Q10/([1]Subscribers!Q10)/3</f>
        <v>0.1941840145010327</v>
      </c>
      <c r="Q50" s="12"/>
    </row>
    <row r="51" spans="1:44" s="6" customFormat="1" ht="15" customHeight="1" x14ac:dyDescent="0.35">
      <c r="A51" s="416"/>
      <c r="B51" s="12" t="str">
        <f>'[1]Retail volumes - voice'!B13</f>
        <v>Bosnia</v>
      </c>
      <c r="C51" s="13">
        <f>('[1]Retail volumes - voice'!L13/([1]Subscribers!L13))/3</f>
        <v>0.65397800285739371</v>
      </c>
      <c r="D51" s="13">
        <f>('[1]Retail volumes - voice'!Q13/([1]Subscribers!Q13))/3</f>
        <v>0.75009866163100025</v>
      </c>
      <c r="E51" s="12"/>
      <c r="F51" s="12" t="str">
        <f>'[1]Retail volumes - voice'!B43</f>
        <v>Bosnia</v>
      </c>
      <c r="G51" s="13">
        <f>('[1]Retail volumes - voice'!L23/([1]Subscribers!L13))/3</f>
        <v>0.78639784817501945</v>
      </c>
      <c r="H51" s="13">
        <f>('[1]Retail volumes - voice'!Q23/([1]Subscribers!Q13))/3</f>
        <v>0.82659615338788639</v>
      </c>
      <c r="I51" s="12"/>
      <c r="J51" s="12" t="str">
        <f>'[1]Retail volumes - SMS'!B13</f>
        <v>Bosnia</v>
      </c>
      <c r="K51" s="14">
        <f>'[1]Retail volumes - SMS'!L13/[1]Subscribers!L13/3</f>
        <v>0.70869150523988544</v>
      </c>
      <c r="L51" s="14">
        <f>'[1]Retail volumes - SMS'!Q13/[1]Subscribers!Q13/3</f>
        <v>0.94496163094214747</v>
      </c>
      <c r="M51" s="12"/>
      <c r="N51" s="12" t="str">
        <f>'[1]Retail volumes - data'!B13</f>
        <v>Bosnia</v>
      </c>
      <c r="O51" s="14">
        <f>'[1]Retail volumes - data'!L13/([1]Subscribers!L13)/3</f>
        <v>4.3070421186217466E-3</v>
      </c>
      <c r="P51" s="14">
        <f>'[1]Retail volumes - data'!Q13/([1]Subscribers!Q13)/3</f>
        <v>8.7961421122714142E-3</v>
      </c>
      <c r="Q51" s="12"/>
    </row>
    <row r="52" spans="1:44" s="6" customFormat="1" ht="15" customHeight="1" x14ac:dyDescent="0.35">
      <c r="A52" s="416"/>
      <c r="B52" s="12" t="str">
        <f>'[1]Retail volumes - voice'!B8</f>
        <v>Kosovo</v>
      </c>
      <c r="C52" s="13">
        <f>('[1]Retail volumes - voice'!L8/([1]Subscribers!L8))/3</f>
        <v>3.2646770516893006E-2</v>
      </c>
      <c r="D52" s="13">
        <f>('[1]Retail volumes - voice'!Q8/([1]Subscribers!Q8))/3</f>
        <v>2.5311314348666372E-2</v>
      </c>
      <c r="E52" s="12"/>
      <c r="F52" s="12" t="str">
        <f>'[1]Retail volumes - voice'!B38</f>
        <v>Kosovo</v>
      </c>
      <c r="G52" s="13">
        <f>('[1]Retail volumes - voice'!L18/([1]Subscribers!L8))/3</f>
        <v>6.3175477290276644E-2</v>
      </c>
      <c r="H52" s="13">
        <f>('[1]Retail volumes - voice'!Q18/([1]Subscribers!Q8))/3</f>
        <v>4.9412213722333807E-2</v>
      </c>
      <c r="I52" s="12"/>
      <c r="J52" s="12" t="str">
        <f>'[1]Retail volumes - SMS'!B8</f>
        <v>Kosovo</v>
      </c>
      <c r="K52" s="14">
        <f>'[1]Retail volumes - SMS'!L8/[1]Subscribers!L8/3</f>
        <v>0.21511469300374989</v>
      </c>
      <c r="L52" s="14">
        <f>'[1]Retail volumes - SMS'!Q8/[1]Subscribers!Q8/3</f>
        <v>0.14953511783504517</v>
      </c>
      <c r="M52" s="12"/>
      <c r="N52" s="12" t="str">
        <f>'[1]Retail volumes - data'!B8</f>
        <v>Kosovo</v>
      </c>
      <c r="O52" s="14">
        <f>'[1]Retail volumes - data'!L8/([1]Subscribers!L8)/3</f>
        <v>7.4181915068372052E-3</v>
      </c>
      <c r="P52" s="14">
        <f>'[1]Retail volumes - data'!Q8/([1]Subscribers!Q8)/3</f>
        <v>9.3739666745972176E-3</v>
      </c>
      <c r="Q52" s="12"/>
    </row>
    <row r="53" spans="1:44" s="6" customFormat="1" ht="15.75" customHeight="1" x14ac:dyDescent="0.35">
      <c r="A53" s="416"/>
      <c r="B53" s="12" t="str">
        <f>'[1]Retail volumes - voice'!B9</f>
        <v>Montenegro</v>
      </c>
      <c r="C53" s="13">
        <f>('[1]Retail volumes - voice'!L9/([1]Subscribers!L9))/3</f>
        <v>0.68243702083394109</v>
      </c>
      <c r="D53" s="13">
        <f>('[1]Retail volumes - voice'!Q9/([1]Subscribers!Q9))/3</f>
        <v>0.55913011542938307</v>
      </c>
      <c r="E53" s="12"/>
      <c r="F53" s="12" t="str">
        <f>'[1]Retail volumes - voice'!B39</f>
        <v>Montenegro</v>
      </c>
      <c r="G53" s="13">
        <f>('[1]Retail volumes - voice'!L19/([1]Subscribers!L9))/3</f>
        <v>0.60022333051399479</v>
      </c>
      <c r="H53" s="13">
        <f>('[1]Retail volumes - voice'!Q19/([1]Subscribers!Q9))/3</f>
        <v>0.63174962707106863</v>
      </c>
      <c r="I53" s="12"/>
      <c r="J53" s="12" t="str">
        <f>'[1]Retail volumes - SMS'!B9</f>
        <v>Montenegro</v>
      </c>
      <c r="K53" s="14">
        <f>'[1]Retail volumes - SMS'!L9/[1]Subscribers!L9/3</f>
        <v>0.34933356665791698</v>
      </c>
      <c r="L53" s="14">
        <f>'[1]Retail volumes - SMS'!Q9/[1]Subscribers!Q9/3</f>
        <v>0.47968955504851229</v>
      </c>
      <c r="M53" s="12"/>
      <c r="N53" s="12" t="str">
        <f>'[1]Retail volumes - data'!B9</f>
        <v>Montenegro</v>
      </c>
      <c r="O53" s="14">
        <f>'[1]Retail volumes - data'!L9/([1]Subscribers!L9)/3</f>
        <v>6.4823394267843086E-3</v>
      </c>
      <c r="P53" s="14">
        <f>'[1]Retail volumes - data'!Q9/([1]Subscribers!Q9)/3</f>
        <v>8.0923313482979108E-3</v>
      </c>
      <c r="Q53" s="12"/>
    </row>
    <row r="54" spans="1:44" s="6" customFormat="1" ht="15.75" customHeight="1" x14ac:dyDescent="0.35">
      <c r="A54" s="416"/>
      <c r="B54" s="12" t="str">
        <f>'[1]Retail volumes - voice'!B12</f>
        <v>North Macedonia</v>
      </c>
      <c r="C54" s="13">
        <f>('[1]Retail volumes - voice'!L12/([1]Subscribers!L12))/3</f>
        <v>0.54261879637937338</v>
      </c>
      <c r="D54" s="13">
        <f>('[1]Retail volumes - voice'!Q12/([1]Subscribers!Q12))/3</f>
        <v>0.70587706104678583</v>
      </c>
      <c r="E54" s="12"/>
      <c r="F54" s="12" t="str">
        <f>'[1]Retail volumes - voice'!B42</f>
        <v>North Macedonia</v>
      </c>
      <c r="G54" s="13">
        <f>('[1]Retail volumes - voice'!L22/([1]Subscribers!L12))/3</f>
        <v>0.84830035556987016</v>
      </c>
      <c r="H54" s="13">
        <f>('[1]Retail volumes - voice'!Q22/([1]Subscribers!Q12))/3</f>
        <v>0.94392213805897185</v>
      </c>
      <c r="I54" s="12"/>
      <c r="J54" s="12" t="str">
        <f>'[1]Retail volumes - SMS'!B12</f>
        <v>North Macedonia</v>
      </c>
      <c r="K54" s="14">
        <f>'[1]Retail volumes - SMS'!L12/[1]Subscribers!L12/3</f>
        <v>0.77593346676789288</v>
      </c>
      <c r="L54" s="14">
        <f>'[1]Retail volumes - SMS'!Q12/[1]Subscribers!Q12/3</f>
        <v>0.84427091944133592</v>
      </c>
      <c r="M54" s="12"/>
      <c r="N54" s="12" t="str">
        <f>'[1]Retail volumes - data'!B12</f>
        <v>North Macedonia</v>
      </c>
      <c r="O54" s="14">
        <f>'[1]Retail volumes - data'!L12/([1]Subscribers!L12)/3</f>
        <v>5.0005000316690577E-2</v>
      </c>
      <c r="P54" s="14">
        <f>'[1]Retail volumes - data'!Q12/([1]Subscribers!Q12)/3</f>
        <v>8.4636343891345486E-2</v>
      </c>
      <c r="Q54" s="12"/>
    </row>
    <row r="55" spans="1:44" s="6" customFormat="1" ht="15.75" customHeight="1" x14ac:dyDescent="0.35">
      <c r="A55" s="416"/>
      <c r="B55" s="12" t="str">
        <f>'[1]Retail volumes - voice'!B11</f>
        <v>Serbia</v>
      </c>
      <c r="C55" s="13">
        <f>('[1]Retail volumes - voice'!L11/([1]Subscribers!L11))/3</f>
        <v>0.59906972382064594</v>
      </c>
      <c r="D55" s="13">
        <f>('[1]Retail volumes - voice'!Q11/([1]Subscribers!Q11))/3</f>
        <v>0.6582889910896943</v>
      </c>
      <c r="E55" s="12"/>
      <c r="F55" s="12" t="str">
        <f>'[1]Retail volumes - voice'!B41</f>
        <v>Serbia</v>
      </c>
      <c r="G55" s="13">
        <f>('[1]Retail volumes - voice'!L21/([1]Subscribers!L11))/3</f>
        <v>0.79605804943914915</v>
      </c>
      <c r="H55" s="13">
        <f>('[1]Retail volumes - voice'!Q21/([1]Subscribers!Q11))/3</f>
        <v>0.75630680123687399</v>
      </c>
      <c r="I55" s="12"/>
      <c r="J55" s="12" t="str">
        <f>'[1]Retail volumes - SMS'!B11</f>
        <v>Serbia</v>
      </c>
      <c r="K55" s="14">
        <f>'[1]Retail volumes - SMS'!L11/[1]Subscribers!L11/3</f>
        <v>0.84821505426075738</v>
      </c>
      <c r="L55" s="14">
        <f>'[1]Retail volumes - SMS'!Q11/[1]Subscribers!Q11/3</f>
        <v>1.0988206794435114</v>
      </c>
      <c r="M55" s="12"/>
      <c r="N55" s="12" t="str">
        <f>'[1]Retail volumes - data'!B11</f>
        <v>Serbia</v>
      </c>
      <c r="O55" s="14">
        <f>'[1]Retail volumes - data'!L11/([1]Subscribers!L11)/3</f>
        <v>5.675738176268129E-3</v>
      </c>
      <c r="P55" s="14">
        <f>'[1]Retail volumes - data'!Q11/([1]Subscribers!Q11)/3</f>
        <v>1.0628385837689075E-2</v>
      </c>
      <c r="Q55" s="12"/>
    </row>
    <row r="56" spans="1:44" s="38" customFormat="1" x14ac:dyDescent="0.35">
      <c r="A56" s="37"/>
      <c r="AJ56" s="48"/>
      <c r="AK56" s="48"/>
      <c r="AL56" s="48"/>
      <c r="AM56" s="48"/>
      <c r="AN56" s="48"/>
      <c r="AO56" s="48"/>
      <c r="AP56" s="48"/>
      <c r="AQ56" s="48"/>
      <c r="AR56" s="48"/>
    </row>
    <row r="57" spans="1:44" s="4" customFormat="1" ht="15" customHeight="1" x14ac:dyDescent="0.35">
      <c r="A57" s="416" t="s">
        <v>29</v>
      </c>
      <c r="B57" s="11" t="s">
        <v>30</v>
      </c>
      <c r="C57" s="11"/>
      <c r="D57" s="11"/>
      <c r="E57" s="11"/>
      <c r="F57" s="11"/>
      <c r="G57" s="11"/>
      <c r="H57" s="11"/>
      <c r="I57" s="11"/>
      <c r="J57" s="11"/>
      <c r="K57" s="11" t="s">
        <v>31</v>
      </c>
      <c r="L57" s="11"/>
      <c r="M57" s="11"/>
      <c r="N57" s="11"/>
      <c r="O57" s="11"/>
      <c r="P57" s="11"/>
      <c r="Q57" s="11"/>
      <c r="R57" s="11"/>
      <c r="S57" s="11"/>
      <c r="T57" s="11" t="s">
        <v>32</v>
      </c>
      <c r="U57" s="11"/>
      <c r="V57" s="11"/>
      <c r="W57" s="11"/>
      <c r="X57" s="11"/>
      <c r="Y57" s="11"/>
      <c r="Z57" s="11"/>
      <c r="AA57" s="11"/>
      <c r="AB57" s="11"/>
    </row>
    <row r="58" spans="1:44" s="4" customFormat="1" ht="15" customHeight="1" x14ac:dyDescent="0.35">
      <c r="A58" s="416"/>
      <c r="B58" s="11" t="s">
        <v>22</v>
      </c>
      <c r="C58" s="393" t="s">
        <v>246</v>
      </c>
      <c r="D58" s="393"/>
      <c r="E58" s="393"/>
      <c r="F58" s="249"/>
      <c r="G58" s="23" t="s">
        <v>247</v>
      </c>
      <c r="H58" s="23"/>
      <c r="I58" s="23"/>
      <c r="J58" s="11"/>
      <c r="K58" s="11" t="s">
        <v>22</v>
      </c>
      <c r="L58" s="393" t="s">
        <v>246</v>
      </c>
      <c r="M58" s="393"/>
      <c r="N58" s="393"/>
      <c r="O58" s="415" t="s">
        <v>247</v>
      </c>
      <c r="P58" s="415"/>
      <c r="Q58" s="415"/>
      <c r="R58" s="251"/>
      <c r="S58" s="11"/>
      <c r="T58" s="11" t="s">
        <v>22</v>
      </c>
      <c r="U58" s="393" t="s">
        <v>246</v>
      </c>
      <c r="V58" s="393"/>
      <c r="W58" s="393"/>
      <c r="X58" s="415" t="s">
        <v>247</v>
      </c>
      <c r="Y58" s="415"/>
      <c r="Z58" s="415"/>
      <c r="AA58" s="11"/>
      <c r="AB58" s="11"/>
    </row>
    <row r="59" spans="1:44" s="6" customFormat="1" ht="52.5" customHeight="1" x14ac:dyDescent="0.35">
      <c r="A59" s="416"/>
      <c r="B59" s="12" t="s">
        <v>4</v>
      </c>
      <c r="C59" s="17" t="s">
        <v>33</v>
      </c>
      <c r="D59" s="17" t="s">
        <v>34</v>
      </c>
      <c r="E59" s="17" t="s">
        <v>35</v>
      </c>
      <c r="F59" s="17" t="s">
        <v>4</v>
      </c>
      <c r="G59" s="17" t="s">
        <v>33</v>
      </c>
      <c r="H59" s="17" t="s">
        <v>34</v>
      </c>
      <c r="I59" s="17" t="s">
        <v>35</v>
      </c>
      <c r="J59" s="12"/>
      <c r="K59" s="12" t="s">
        <v>4</v>
      </c>
      <c r="L59" s="17" t="s">
        <v>33</v>
      </c>
      <c r="M59" s="17" t="s">
        <v>34</v>
      </c>
      <c r="N59" s="17" t="s">
        <v>35</v>
      </c>
      <c r="O59" s="17" t="s">
        <v>4</v>
      </c>
      <c r="P59" s="17" t="s">
        <v>33</v>
      </c>
      <c r="Q59" s="17" t="s">
        <v>34</v>
      </c>
      <c r="R59" s="17" t="s">
        <v>35</v>
      </c>
      <c r="S59" s="12"/>
      <c r="T59" s="12" t="s">
        <v>4</v>
      </c>
      <c r="U59" s="17" t="s">
        <v>33</v>
      </c>
      <c r="V59" s="17" t="s">
        <v>34</v>
      </c>
      <c r="W59" s="17" t="s">
        <v>35</v>
      </c>
      <c r="X59" s="17" t="s">
        <v>4</v>
      </c>
      <c r="Y59" s="17" t="s">
        <v>33</v>
      </c>
      <c r="Z59" s="17" t="s">
        <v>34</v>
      </c>
      <c r="AA59" s="17" t="s">
        <v>35</v>
      </c>
      <c r="AB59" s="12"/>
    </row>
    <row r="60" spans="1:44" s="6" customFormat="1" ht="15" customHeight="1" x14ac:dyDescent="0.35">
      <c r="A60" s="416"/>
      <c r="B60" s="12" t="str">
        <f>'[1]Wholesale voice'!H10</f>
        <v>Albania</v>
      </c>
      <c r="C60" s="13">
        <f>('[1]Wholesale voice'!I20+'[1]Wholesale voice'!I40)/('[1]Wholesale voice'!I10+'[1]Wholesale voice'!I30)</f>
        <v>5.1566593768108626E-2</v>
      </c>
      <c r="D60" s="13">
        <f>('[1]Wholesale voice'!J20+'[1]Wholesale voice'!J40)/('[1]Wholesale voice'!J10+'[1]Wholesale voice'!J30)</f>
        <v>0.11324927909348613</v>
      </c>
      <c r="E60" s="13">
        <f>('[1]Wholesale voice'!K20+'[1]Wholesale voice'!K40)/('[1]Wholesale voice'!K10+'[1]Wholesale voice'!K30)</f>
        <v>0.11482102744085559</v>
      </c>
      <c r="F60" s="24" t="str">
        <f>'[1]Wholesale voice'!H20</f>
        <v>Albania</v>
      </c>
      <c r="G60" s="24">
        <f>('[1]Wholesale voice'!L20+'[1]Wholesale voice'!L40)/('[1]Wholesale voice'!L10+'[1]Wholesale voice'!L30)</f>
        <v>3.2323482022711507E-2</v>
      </c>
      <c r="H60" s="24">
        <f>('[1]Wholesale voice'!M20+'[1]Wholesale voice'!M40)/('[1]Wholesale voice'!M10+'[1]Wholesale voice'!M30)</f>
        <v>8.7349136256161364E-2</v>
      </c>
      <c r="I60" s="24">
        <f>('[1]Wholesale voice'!N20+'[1]Wholesale voice'!N40)/('[1]Wholesale voice'!N10+'[1]Wholesale voice'!N30)</f>
        <v>8.147643710574079E-2</v>
      </c>
      <c r="J60" s="12"/>
      <c r="K60" s="25" t="str">
        <f>'[1]Wholesale SMS'!H10</f>
        <v>Albania</v>
      </c>
      <c r="L60" s="24">
        <f>('[1]Wholesale SMS'!I20+'[1]Wholesale SMS'!I40)/('[1]Wholesale SMS'!I10+'[1]Wholesale SMS'!I30)</f>
        <v>1.3816040022996669E-2</v>
      </c>
      <c r="M60" s="24">
        <f>('[1]Wholesale SMS'!J20+'[1]Wholesale SMS'!J40)/('[1]Wholesale SMS'!J10+'[1]Wholesale SMS'!J30)</f>
        <v>1.8048022812413956E-2</v>
      </c>
      <c r="N60" s="24">
        <f>('[1]Wholesale SMS'!K20+'[1]Wholesale SMS'!K40)/('[1]Wholesale SMS'!K10+'[1]Wholesale SMS'!K30)</f>
        <v>9.8439865682740362E-3</v>
      </c>
      <c r="O60" s="24" t="str">
        <f>'[1]Wholesale SMS'!H20</f>
        <v>Albania</v>
      </c>
      <c r="P60" s="24">
        <f>('[1]Wholesale SMS'!L20+'[1]Wholesale SMS'!L40)/('[1]Wholesale SMS'!L10+'[1]Wholesale SMS'!L30)</f>
        <v>7.1958598801576575E-3</v>
      </c>
      <c r="Q60" s="24">
        <f>('[1]Wholesale SMS'!M20+'[1]Wholesale SMS'!M40)/('[1]Wholesale SMS'!M10+'[1]Wholesale SMS'!M30)</f>
        <v>1.7444495908162036E-2</v>
      </c>
      <c r="R60" s="24">
        <f>('[1]Wholesale SMS'!N20+'[1]Wholesale SMS'!N40)/('[1]Wholesale SMS'!N10+'[1]Wholesale SMS'!N30)</f>
        <v>1.011553431809134E-2</v>
      </c>
      <c r="S60" s="12"/>
      <c r="T60" s="12" t="str">
        <f>'[1]Wholesale data'!H10</f>
        <v>Albania</v>
      </c>
      <c r="U60" s="18">
        <f>('[1]Wholesale data'!I20+'[1]Wholesale data'!I40)/('[1]Wholesale data'!I10+'[1]Wholesale data'!I30)</f>
        <v>2.7355553769349799</v>
      </c>
      <c r="V60" s="18">
        <f>('[1]Wholesale data'!J20+'[1]Wholesale data'!J40)/('[1]Wholesale data'!J10+'[1]Wholesale data'!J30)</f>
        <v>5.3307316605498256</v>
      </c>
      <c r="W60" s="18">
        <f>('[1]Wholesale data'!K20+'[1]Wholesale data'!K40)/('[1]Wholesale data'!K10+'[1]Wholesale data'!K30)</f>
        <v>6.4979023659253787</v>
      </c>
      <c r="X60" s="25" t="str">
        <f>'[1]Wholesale data'!H20</f>
        <v>Albania</v>
      </c>
      <c r="Y60" s="18">
        <f>('[1]Wholesale data'!L20+'[1]Wholesale data'!L40)/('[1]Wholesale data'!L10+'[1]Wholesale data'!L30)</f>
        <v>2.6402543958738094</v>
      </c>
      <c r="Z60" s="18">
        <f>('[1]Wholesale data'!M20+'[1]Wholesale data'!M40)/('[1]Wholesale data'!M10+'[1]Wholesale data'!M30)</f>
        <v>5.8197822965580963</v>
      </c>
      <c r="AA60" s="18">
        <f>('[1]Wholesale data'!N20+'[1]Wholesale data'!N40)/('[1]Wholesale data'!N10+'[1]Wholesale data'!N30)</f>
        <v>4.2774396313493153</v>
      </c>
      <c r="AB60" s="12"/>
    </row>
    <row r="61" spans="1:44" s="6" customFormat="1" ht="15" customHeight="1" x14ac:dyDescent="0.35">
      <c r="A61" s="416"/>
      <c r="B61" s="12" t="str">
        <f>'[1]Wholesale voice'!H13</f>
        <v>Bosnia</v>
      </c>
      <c r="C61" s="13">
        <f>('[1]Wholesale voice'!I23+'[1]Wholesale voice'!I43)/('[1]Wholesale voice'!I13+'[1]Wholesale voice'!I33)</f>
        <v>8.6627974958247821E-3</v>
      </c>
      <c r="D61" s="13">
        <f>('[1]Wholesale voice'!J23+'[1]Wholesale voice'!J43)/('[1]Wholesale voice'!J13+'[1]Wholesale voice'!J33)</f>
        <v>3.9208333800718149E-2</v>
      </c>
      <c r="E61" s="13">
        <f>('[1]Wholesale voice'!K23+'[1]Wholesale voice'!K43)/('[1]Wholesale voice'!K13+'[1]Wholesale voice'!K33)</f>
        <v>0.1098136504270214</v>
      </c>
      <c r="F61" s="24" t="str">
        <f>'[1]Wholesale voice'!H23</f>
        <v>Bosnia</v>
      </c>
      <c r="G61" s="24">
        <f>('[1]Wholesale voice'!L23+'[1]Wholesale voice'!L43)/('[1]Wholesale voice'!L13+'[1]Wholesale voice'!L33)</f>
        <v>8.0072600947427297E-3</v>
      </c>
      <c r="H61" s="24">
        <f>('[1]Wholesale voice'!M23+'[1]Wholesale voice'!M43)/('[1]Wholesale voice'!M13+'[1]Wholesale voice'!M33)</f>
        <v>4.8014036774559225E-2</v>
      </c>
      <c r="I61" s="24">
        <f>('[1]Wholesale voice'!N23+'[1]Wholesale voice'!N43)/('[1]Wholesale voice'!N13+'[1]Wholesale voice'!N33)</f>
        <v>0.11755209817557859</v>
      </c>
      <c r="J61" s="12"/>
      <c r="K61" s="25" t="str">
        <f>'[1]Wholesale SMS'!H13</f>
        <v>Bosnia</v>
      </c>
      <c r="L61" s="24">
        <f>('[1]Wholesale SMS'!I23+'[1]Wholesale SMS'!I43)/('[1]Wholesale SMS'!I13+'[1]Wholesale SMS'!I33)</f>
        <v>8.4313471150916589E-3</v>
      </c>
      <c r="M61" s="24">
        <f>('[1]Wholesale SMS'!J23+'[1]Wholesale SMS'!J43)/('[1]Wholesale SMS'!J13+'[1]Wholesale SMS'!J33)</f>
        <v>1.2623713874809138E-2</v>
      </c>
      <c r="N61" s="24">
        <f>('[1]Wholesale SMS'!K23+'[1]Wholesale SMS'!K43)/('[1]Wholesale SMS'!K13+'[1]Wholesale SMS'!K33)</f>
        <v>1.3499207567728195E-2</v>
      </c>
      <c r="O61" s="24" t="str">
        <f>'[1]Wholesale SMS'!H23</f>
        <v>Bosnia</v>
      </c>
      <c r="P61" s="24">
        <f>('[1]Wholesale SMS'!L23+'[1]Wholesale SMS'!L43)/('[1]Wholesale SMS'!L13+'[1]Wholesale SMS'!L33)</f>
        <v>1.7332292522985017E-3</v>
      </c>
      <c r="Q61" s="24">
        <f>('[1]Wholesale SMS'!M23+'[1]Wholesale SMS'!M43)/('[1]Wholesale SMS'!M13+'[1]Wholesale SMS'!M33)</f>
        <v>1.5610925585094557E-2</v>
      </c>
      <c r="R61" s="24">
        <f>('[1]Wholesale SMS'!N23+'[1]Wholesale SMS'!N43)/('[1]Wholesale SMS'!N13+'[1]Wholesale SMS'!N33)</f>
        <v>1.1291941409020302E-2</v>
      </c>
      <c r="S61" s="12"/>
      <c r="T61" s="12" t="str">
        <f>'[1]Wholesale data'!H13</f>
        <v>Bosnia</v>
      </c>
      <c r="U61" s="18">
        <f>('[1]Wholesale data'!I23+'[1]Wholesale data'!I43)/('[1]Wholesale data'!I13+'[1]Wholesale data'!I33)</f>
        <v>1.6378280172468942</v>
      </c>
      <c r="V61" s="18">
        <f>('[1]Wholesale data'!J23+'[1]Wholesale data'!J43)/('[1]Wholesale data'!J13+'[1]Wholesale data'!J33)</f>
        <v>3.9529457347654819</v>
      </c>
      <c r="W61" s="18">
        <f>('[1]Wholesale data'!K23+'[1]Wholesale data'!K43)/('[1]Wholesale data'!K13+'[1]Wholesale data'!K33)</f>
        <v>10.531395641768485</v>
      </c>
      <c r="X61" s="25" t="str">
        <f>'[1]Wholesale data'!H23</f>
        <v>Bosnia</v>
      </c>
      <c r="Y61" s="18">
        <f>('[1]Wholesale data'!L23+'[1]Wholesale data'!L43)/('[1]Wholesale data'!L13+'[1]Wholesale data'!L33)</f>
        <v>1.1697563400440525</v>
      </c>
      <c r="Z61" s="18">
        <f>('[1]Wholesale data'!M23+'[1]Wholesale data'!M43)/('[1]Wholesale data'!M13+'[1]Wholesale data'!M33)</f>
        <v>3.5607770675189774</v>
      </c>
      <c r="AA61" s="18">
        <f>('[1]Wholesale data'!N23+'[1]Wholesale data'!N43)/('[1]Wholesale data'!N13+'[1]Wholesale data'!N33)</f>
        <v>11.527069548331415</v>
      </c>
      <c r="AB61" s="12"/>
    </row>
    <row r="62" spans="1:44" s="6" customFormat="1" ht="15" customHeight="1" x14ac:dyDescent="0.35">
      <c r="A62" s="416"/>
      <c r="B62" s="12" t="str">
        <f>'[1]Wholesale voice'!H8</f>
        <v>Kosovo</v>
      </c>
      <c r="C62" s="13">
        <f>('[1]Wholesale voice'!I18+'[1]Wholesale voice'!I38)/('[1]Wholesale voice'!I8+'[1]Wholesale voice'!I28)</f>
        <v>4.4799886858198634E-2</v>
      </c>
      <c r="D62" s="13">
        <f>('[1]Wholesale voice'!J18+'[1]Wholesale voice'!J38)/('[1]Wholesale voice'!J8+'[1]Wholesale voice'!J28)</f>
        <v>0.20085679048855068</v>
      </c>
      <c r="E62" s="13">
        <f>('[1]Wholesale voice'!K18+'[1]Wholesale voice'!K38)/('[1]Wholesale voice'!K8+'[1]Wholesale voice'!K28)</f>
        <v>0.29373776118550865</v>
      </c>
      <c r="F62" s="24" t="str">
        <f>'[1]Wholesale voice'!H18</f>
        <v>Kosovo</v>
      </c>
      <c r="G62" s="24">
        <f>('[1]Wholesale voice'!L18+'[1]Wholesale voice'!L38)/('[1]Wholesale voice'!L8+'[1]Wholesale voice'!L28)</f>
        <v>3.2295482936853186E-2</v>
      </c>
      <c r="H62" s="24">
        <f>('[1]Wholesale voice'!M18+'[1]Wholesale voice'!M38)/('[1]Wholesale voice'!M8+'[1]Wholesale voice'!M28)</f>
        <v>0.20694279807593097</v>
      </c>
      <c r="I62" s="24">
        <f>('[1]Wholesale voice'!N18+'[1]Wholesale voice'!N38)/('[1]Wholesale voice'!N8+'[1]Wholesale voice'!N28)</f>
        <v>0.31467920925686871</v>
      </c>
      <c r="J62" s="12"/>
      <c r="K62" s="25" t="str">
        <f>'[1]Wholesale SMS'!H8</f>
        <v>Kosovo</v>
      </c>
      <c r="L62" s="24">
        <f>('[1]Wholesale SMS'!I18+'[1]Wholesale SMS'!I38)/('[1]Wholesale SMS'!I8+'[1]Wholesale SMS'!I28)</f>
        <v>8.4825108403765708E-3</v>
      </c>
      <c r="M62" s="24">
        <f>('[1]Wholesale SMS'!J18+'[1]Wholesale SMS'!J38)/('[1]Wholesale SMS'!J8+'[1]Wholesale SMS'!J28)</f>
        <v>1.8549947525032792E-2</v>
      </c>
      <c r="N62" s="24">
        <f>('[1]Wholesale SMS'!K18+'[1]Wholesale SMS'!K38)/('[1]Wholesale SMS'!K8+'[1]Wholesale SMS'!K28)</f>
        <v>2.016202329316746E-2</v>
      </c>
      <c r="O62" s="24" t="str">
        <f>'[1]Wholesale SMS'!H18</f>
        <v>Kosovo</v>
      </c>
      <c r="P62" s="24">
        <f>('[1]Wholesale SMS'!L18+'[1]Wholesale SMS'!L38)/('[1]Wholesale SMS'!L8+'[1]Wholesale SMS'!L28)</f>
        <v>8.6298801926207851E-3</v>
      </c>
      <c r="Q62" s="24">
        <f>('[1]Wholesale SMS'!M18+'[1]Wholesale SMS'!M38)/('[1]Wholesale SMS'!M8+'[1]Wholesale SMS'!M28)</f>
        <v>1.8353557949288578E-2</v>
      </c>
      <c r="R62" s="24">
        <f>('[1]Wholesale SMS'!N18+'[1]Wholesale SMS'!N38)/('[1]Wholesale SMS'!N8+'[1]Wholesale SMS'!N28)</f>
        <v>1.6779303556154028E-2</v>
      </c>
      <c r="S62" s="12"/>
      <c r="T62" s="12" t="str">
        <f>'[1]Wholesale data'!H8</f>
        <v>Kosovo</v>
      </c>
      <c r="U62" s="18">
        <f>('[1]Wholesale data'!I18+'[1]Wholesale data'!I38)/('[1]Wholesale data'!I8+'[1]Wholesale data'!I28)</f>
        <v>2.7777288141133747</v>
      </c>
      <c r="V62" s="18">
        <f>('[1]Wholesale data'!J18+'[1]Wholesale data'!J38)/('[1]Wholesale data'!J8+'[1]Wholesale data'!J28)</f>
        <v>6.7268716217661835</v>
      </c>
      <c r="W62" s="18">
        <f>('[1]Wholesale data'!K18+'[1]Wholesale data'!K38)/('[1]Wholesale data'!K8+'[1]Wholesale data'!K28)</f>
        <v>18.762892390072672</v>
      </c>
      <c r="X62" s="25" t="str">
        <f>'[1]Wholesale data'!H18</f>
        <v>Kosovo</v>
      </c>
      <c r="Y62" s="18">
        <f>('[1]Wholesale data'!L18+'[1]Wholesale data'!L38)/('[1]Wholesale data'!L8+'[1]Wholesale data'!L28)</f>
        <v>2.39025533054724</v>
      </c>
      <c r="Z62" s="18">
        <f>('[1]Wholesale data'!M18+'[1]Wholesale data'!M38)/('[1]Wholesale data'!M8+'[1]Wholesale data'!M28)</f>
        <v>5.7633213281369065</v>
      </c>
      <c r="AA62" s="18">
        <f>('[1]Wholesale data'!N18+'[1]Wholesale data'!N38)/('[1]Wholesale data'!N8+'[1]Wholesale data'!N28)</f>
        <v>19.194265044957994</v>
      </c>
      <c r="AB62" s="12"/>
    </row>
    <row r="63" spans="1:44" ht="15.75" customHeight="1" x14ac:dyDescent="0.35">
      <c r="A63" s="416"/>
      <c r="B63" s="12" t="str">
        <f>'[1]Wholesale voice'!H9</f>
        <v>Montenegro</v>
      </c>
      <c r="C63" s="13">
        <f>('[1]Wholesale voice'!I19+'[1]Wholesale voice'!I39)/('[1]Wholesale voice'!I9+'[1]Wholesale voice'!I29)</f>
        <v>6.0222709227224808E-2</v>
      </c>
      <c r="D63" s="13">
        <f>('[1]Wholesale voice'!J19+'[1]Wholesale voice'!J39)/('[1]Wholesale voice'!J9+'[1]Wholesale voice'!J29)</f>
        <v>0.16946514796767675</v>
      </c>
      <c r="E63" s="13">
        <f>('[1]Wholesale voice'!K19+'[1]Wholesale voice'!K39)/('[1]Wholesale voice'!K9+'[1]Wholesale voice'!K29)</f>
        <v>5.1477909039142296E-2</v>
      </c>
      <c r="F63" s="24" t="str">
        <f>'[1]Wholesale voice'!H19</f>
        <v>Montenegro</v>
      </c>
      <c r="G63" s="24">
        <f>('[1]Wholesale voice'!L19+'[1]Wholesale voice'!L39)/('[1]Wholesale voice'!L9+'[1]Wholesale voice'!L29)</f>
        <v>3.6472549217622802E-2</v>
      </c>
      <c r="H63" s="24">
        <f>('[1]Wholesale voice'!M19+'[1]Wholesale voice'!M39)/('[1]Wholesale voice'!M9+'[1]Wholesale voice'!M29)</f>
        <v>0.18266032601199694</v>
      </c>
      <c r="I63" s="24">
        <f>('[1]Wholesale voice'!N19+'[1]Wholesale voice'!N39)/('[1]Wholesale voice'!N9+'[1]Wholesale voice'!N29)</f>
        <v>1.8079326068913423E-2</v>
      </c>
      <c r="J63" s="10"/>
      <c r="K63" s="25" t="str">
        <f>'[1]Wholesale SMS'!H9</f>
        <v>Montenegro</v>
      </c>
      <c r="L63" s="24">
        <f>('[1]Wholesale SMS'!I19+'[1]Wholesale SMS'!I39)/('[1]Wholesale SMS'!I9+'[1]Wholesale SMS'!I29)</f>
        <v>7.1274722257108798E-3</v>
      </c>
      <c r="M63" s="24">
        <f>('[1]Wholesale SMS'!J19+'[1]Wholesale SMS'!J39)/('[1]Wholesale SMS'!J9+'[1]Wholesale SMS'!J29)</f>
        <v>1.3031689958543992E-2</v>
      </c>
      <c r="N63" s="24">
        <f>('[1]Wholesale SMS'!K19+'[1]Wholesale SMS'!K39)/('[1]Wholesale SMS'!K9+'[1]Wholesale SMS'!K29)</f>
        <v>2.9540540379780094E-3</v>
      </c>
      <c r="O63" s="24" t="str">
        <f>'[1]Wholesale SMS'!H19</f>
        <v>Montenegro</v>
      </c>
      <c r="P63" s="24">
        <f>('[1]Wholesale SMS'!L19+'[1]Wholesale SMS'!L39)/('[1]Wholesale SMS'!L9+'[1]Wholesale SMS'!L29)</f>
        <v>5.5623190778720704E-3</v>
      </c>
      <c r="Q63" s="24">
        <f>('[1]Wholesale SMS'!M19+'[1]Wholesale SMS'!M39)/('[1]Wholesale SMS'!M9+'[1]Wholesale SMS'!M29)</f>
        <v>1.2734010483795305E-2</v>
      </c>
      <c r="R63" s="24">
        <f>('[1]Wholesale SMS'!N19+'[1]Wholesale SMS'!N39)/('[1]Wholesale SMS'!N9+'[1]Wholesale SMS'!N29)</f>
        <v>7.1027865329042292E-3</v>
      </c>
      <c r="S63" s="10"/>
      <c r="T63" s="12" t="str">
        <f>'[1]Wholesale data'!H9</f>
        <v>Montenegro</v>
      </c>
      <c r="U63" s="214">
        <f>('[1]Wholesale data'!I19+'[1]Wholesale data'!I39)/('[1]Wholesale data'!I9+'[1]Wholesale data'!I29)</f>
        <v>1.2766818667548099</v>
      </c>
      <c r="V63" s="214">
        <f>('[1]Wholesale data'!J19+'[1]Wholesale data'!J39)/('[1]Wholesale data'!J9+'[1]Wholesale data'!J29)</f>
        <v>7.7245292748787788</v>
      </c>
      <c r="W63" s="214">
        <f>('[1]Wholesale data'!K19+'[1]Wholesale data'!K39)/('[1]Wholesale data'!K9+'[1]Wholesale data'!K29)</f>
        <v>0.99778190692575797</v>
      </c>
      <c r="X63" s="25" t="str">
        <f>'[1]Wholesale data'!H19</f>
        <v>Montenegro</v>
      </c>
      <c r="Y63" s="214">
        <f>('[1]Wholesale data'!L19+'[1]Wholesale data'!L39)/('[1]Wholesale data'!L9+'[1]Wholesale data'!L29)</f>
        <v>1.1965638935522411</v>
      </c>
      <c r="Z63" s="214">
        <f>('[1]Wholesale data'!M19+'[1]Wholesale data'!M39)/('[1]Wholesale data'!M9+'[1]Wholesale data'!M29)</f>
        <v>3.6970821161933078</v>
      </c>
      <c r="AA63" s="214">
        <f>('[1]Wholesale data'!N19+'[1]Wholesale data'!N39)/('[1]Wholesale data'!N9+'[1]Wholesale data'!N29)</f>
        <v>3.4424902794326599</v>
      </c>
      <c r="AB63" s="10"/>
    </row>
    <row r="64" spans="1:44" ht="15.75" customHeight="1" x14ac:dyDescent="0.35">
      <c r="A64" s="416"/>
      <c r="B64" s="12" t="str">
        <f>'[1]Wholesale voice'!H12</f>
        <v>North Macedonia</v>
      </c>
      <c r="C64" s="13">
        <f>('[1]Wholesale voice'!I22+'[1]Wholesale voice'!I42)/('[1]Wholesale voice'!I12+'[1]Wholesale voice'!I32)</f>
        <v>4.031764461655505E-2</v>
      </c>
      <c r="D64" s="13">
        <f>('[1]Wholesale voice'!J22+'[1]Wholesale voice'!J42)/('[1]Wholesale voice'!J12+'[1]Wholesale voice'!J32)</f>
        <v>0.104369573208558</v>
      </c>
      <c r="E64" s="13">
        <f>('[1]Wholesale voice'!K22+'[1]Wholesale voice'!K42)/('[1]Wholesale voice'!K12+'[1]Wholesale voice'!K32)</f>
        <v>7.9010695507505876E-2</v>
      </c>
      <c r="F64" s="24" t="str">
        <f>'[1]Wholesale voice'!H22</f>
        <v>North Macedonia</v>
      </c>
      <c r="G64" s="24">
        <f>('[1]Wholesale voice'!L22+'[1]Wholesale voice'!L42)/('[1]Wholesale voice'!L12+'[1]Wholesale voice'!L32)</f>
        <v>3.2049594175815349E-2</v>
      </c>
      <c r="H64" s="24">
        <f>('[1]Wholesale voice'!M22+'[1]Wholesale voice'!M42)/('[1]Wholesale voice'!M12+'[1]Wholesale voice'!M32)</f>
        <v>0.134014763317511</v>
      </c>
      <c r="I64" s="24">
        <f>('[1]Wholesale voice'!N22+'[1]Wholesale voice'!N42)/('[1]Wholesale voice'!N12+'[1]Wholesale voice'!N32)</f>
        <v>9.5022601023939585E-2</v>
      </c>
      <c r="J64" s="10"/>
      <c r="K64" s="25" t="str">
        <f>'[1]Wholesale SMS'!H12</f>
        <v>North Macedonia</v>
      </c>
      <c r="L64" s="24">
        <f>('[1]Wholesale SMS'!I22+'[1]Wholesale SMS'!I42)/('[1]Wholesale SMS'!I12+'[1]Wholesale SMS'!I32)</f>
        <v>1.5390015075016115E-2</v>
      </c>
      <c r="M64" s="24">
        <f>('[1]Wholesale SMS'!J22+'[1]Wholesale SMS'!J42)/('[1]Wholesale SMS'!J12+'[1]Wholesale SMS'!J32)</f>
        <v>1.6712743078617597E-2</v>
      </c>
      <c r="N64" s="24">
        <f>('[1]Wholesale SMS'!K22+'[1]Wholesale SMS'!K42)/('[1]Wholesale SMS'!K12+'[1]Wholesale SMS'!K32)</f>
        <v>6.0567263505531075E-3</v>
      </c>
      <c r="O64" s="24" t="str">
        <f>'[1]Wholesale SMS'!H22</f>
        <v>North Macedonia</v>
      </c>
      <c r="P64" s="24">
        <f>('[1]Wholesale SMS'!L22+'[1]Wholesale SMS'!L42)/('[1]Wholesale SMS'!L12+'[1]Wholesale SMS'!L32)</f>
        <v>8.427183115141984E-3</v>
      </c>
      <c r="Q64" s="24">
        <f>('[1]Wholesale SMS'!M22+'[1]Wholesale SMS'!M42)/('[1]Wholesale SMS'!M12+'[1]Wholesale SMS'!M32)</f>
        <v>1.6844324805647869E-2</v>
      </c>
      <c r="R64" s="24">
        <f>('[1]Wholesale SMS'!N22+'[1]Wholesale SMS'!N42)/('[1]Wholesale SMS'!N12+'[1]Wholesale SMS'!N32)</f>
        <v>1.0783550330975467E-2</v>
      </c>
      <c r="S64" s="10"/>
      <c r="T64" s="12" t="str">
        <f>'[1]Wholesale data'!H12</f>
        <v>North Macedonia</v>
      </c>
      <c r="U64" s="18">
        <f>('[1]Wholesale data'!I22+'[1]Wholesale data'!I42)/('[1]Wholesale data'!I12+'[1]Wholesale data'!I32)</f>
        <v>7.519128976161781</v>
      </c>
      <c r="V64" s="18">
        <f>('[1]Wholesale data'!J22+'[1]Wholesale data'!J42)/('[1]Wholesale data'!J12+'[1]Wholesale data'!J32)</f>
        <v>4.1297453204071681</v>
      </c>
      <c r="W64" s="18">
        <f>('[1]Wholesale data'!K22+'[1]Wholesale data'!K42)/('[1]Wholesale data'!K12+'[1]Wholesale data'!K32)</f>
        <v>4.2123435460059788</v>
      </c>
      <c r="X64" s="25" t="str">
        <f>'[1]Wholesale data'!H22</f>
        <v>North Macedonia</v>
      </c>
      <c r="Y64" s="18">
        <f>('[1]Wholesale data'!L22+'[1]Wholesale data'!L42)/('[1]Wholesale data'!L12+'[1]Wholesale data'!L32)</f>
        <v>4.7986950494784413</v>
      </c>
      <c r="Z64" s="18">
        <v>5.29</v>
      </c>
      <c r="AA64" s="18">
        <f>('[1]Wholesale data'!N22+'[1]Wholesale data'!N42)/('[1]Wholesale data'!N12+'[1]Wholesale data'!N32)</f>
        <v>6.2162562075024761</v>
      </c>
      <c r="AB64" s="10"/>
    </row>
    <row r="65" spans="1:45" ht="15.75" customHeight="1" x14ac:dyDescent="0.35">
      <c r="A65" s="416"/>
      <c r="B65" s="12" t="str">
        <f>'[1]Wholesale voice'!H11</f>
        <v>Serbia</v>
      </c>
      <c r="C65" s="13">
        <f>('[1]Wholesale voice'!I21+'[1]Wholesale voice'!I41)/('[1]Wholesale voice'!I11+'[1]Wholesale voice'!I31)</f>
        <v>2.8861157399117255E-2</v>
      </c>
      <c r="D65" s="13">
        <f>('[1]Wholesale voice'!J21+'[1]Wholesale voice'!J41)/('[1]Wholesale voice'!J11+'[1]Wholesale voice'!J31)</f>
        <v>9.8374618722107454E-2</v>
      </c>
      <c r="E65" s="13">
        <f>('[1]Wholesale voice'!K21+'[1]Wholesale voice'!K41)/('[1]Wholesale voice'!K11+'[1]Wholesale voice'!K31)</f>
        <v>1.0729502639388032E-2</v>
      </c>
      <c r="F65" s="24" t="str">
        <f>'[1]Wholesale voice'!H21</f>
        <v>Serbia</v>
      </c>
      <c r="G65" s="24">
        <f>('[1]Wholesale voice'!L21+'[1]Wholesale voice'!L41)/('[1]Wholesale voice'!L11+'[1]Wholesale voice'!L31)</f>
        <v>2.0656592716967945E-2</v>
      </c>
      <c r="H65" s="24">
        <f>('[1]Wholesale voice'!M21+'[1]Wholesale voice'!M41)/('[1]Wholesale voice'!M11+'[1]Wholesale voice'!M31)</f>
        <v>0.10569401380269092</v>
      </c>
      <c r="I65" s="24">
        <f>('[1]Wholesale voice'!N21+'[1]Wholesale voice'!N41)/('[1]Wholesale voice'!N11+'[1]Wholesale voice'!N31)</f>
        <v>1.431550511774338E-2</v>
      </c>
      <c r="J65" s="10"/>
      <c r="K65" s="25" t="str">
        <f>'[1]Wholesale SMS'!H11</f>
        <v>Serbia</v>
      </c>
      <c r="L65" s="24">
        <f>('[1]Wholesale SMS'!I21+'[1]Wholesale SMS'!I41)/('[1]Wholesale SMS'!I11+'[1]Wholesale SMS'!I31)</f>
        <v>6.9728636332698065E-3</v>
      </c>
      <c r="M65" s="24">
        <f>('[1]Wholesale SMS'!J21+'[1]Wholesale SMS'!J41)/('[1]Wholesale SMS'!J11+'[1]Wholesale SMS'!J31)</f>
        <v>1.4872993034747064E-2</v>
      </c>
      <c r="N65" s="24">
        <f>('[1]Wholesale SMS'!K21+'[1]Wholesale SMS'!K41)/('[1]Wholesale SMS'!K11+'[1]Wholesale SMS'!K31)</f>
        <v>1.7286371235478264E-3</v>
      </c>
      <c r="O65" s="24" t="str">
        <f>'[1]Wholesale SMS'!H21</f>
        <v>Serbia</v>
      </c>
      <c r="P65" s="24">
        <f>('[1]Wholesale SMS'!L21+'[1]Wholesale SMS'!L41)/('[1]Wholesale SMS'!L11+'[1]Wholesale SMS'!L31)</f>
        <v>5.3338721617755928E-3</v>
      </c>
      <c r="Q65" s="24">
        <f>('[1]Wholesale SMS'!M21+'[1]Wholesale SMS'!M41)/('[1]Wholesale SMS'!M11+'[1]Wholesale SMS'!M31)</f>
        <v>1.472178750651432E-2</v>
      </c>
      <c r="R65" s="24">
        <f>('[1]Wholesale SMS'!N21+'[1]Wholesale SMS'!N41)/('[1]Wholesale SMS'!N11+'[1]Wholesale SMS'!N31)</f>
        <v>2.7264535935056168E-3</v>
      </c>
      <c r="S65" s="10"/>
      <c r="T65" s="12" t="str">
        <f>'[1]Wholesale data'!H11</f>
        <v>Serbia</v>
      </c>
      <c r="U65" s="18">
        <f>('[1]Wholesale data'!I21+'[1]Wholesale data'!I41)/('[1]Wholesale data'!I11+'[1]Wholesale data'!I31)</f>
        <v>0.57475274467860293</v>
      </c>
      <c r="V65" s="18">
        <f>('[1]Wholesale data'!J21+'[1]Wholesale data'!J41)/('[1]Wholesale data'!J11+'[1]Wholesale data'!J31)</f>
        <v>4.5406105046150964</v>
      </c>
      <c r="W65" s="18">
        <f>('[1]Wholesale data'!K21+'[1]Wholesale data'!K41)/('[1]Wholesale data'!K11+'[1]Wholesale data'!K31)</f>
        <v>0.86240901148765492</v>
      </c>
      <c r="X65" s="25" t="str">
        <f>'[1]Wholesale data'!H21</f>
        <v>Serbia</v>
      </c>
      <c r="Y65" s="18">
        <f>('[1]Wholesale data'!L21+'[1]Wholesale data'!L41)/('[1]Wholesale data'!L11+'[1]Wholesale data'!L31)</f>
        <v>0.8349025042807785</v>
      </c>
      <c r="Z65" s="18">
        <f>('[1]Wholesale data'!M21+'[1]Wholesale data'!M41)/('[1]Wholesale data'!M11+'[1]Wholesale data'!M31)</f>
        <v>3.2474922360889114</v>
      </c>
      <c r="AA65" s="18">
        <f>('[1]Wholesale data'!N21+'[1]Wholesale data'!N41)/('[1]Wholesale data'!N11+'[1]Wholesale data'!N31)</f>
        <v>0.69011014247537539</v>
      </c>
      <c r="AB65" s="10"/>
    </row>
    <row r="66" spans="1:45" s="36" customFormat="1" x14ac:dyDescent="0.35">
      <c r="A66" s="43"/>
      <c r="F66" s="44"/>
    </row>
    <row r="67" spans="1:45" s="5" customFormat="1" ht="15.75" customHeight="1" x14ac:dyDescent="0.35">
      <c r="A67" s="410" t="s">
        <v>17</v>
      </c>
      <c r="L67" s="19"/>
      <c r="M67" s="19"/>
      <c r="N67" s="19"/>
      <c r="O67" s="19"/>
      <c r="P67" s="19"/>
      <c r="Q67" s="19"/>
      <c r="R67" s="19"/>
      <c r="S67" s="3"/>
    </row>
    <row r="68" spans="1:45" s="4" customFormat="1" ht="15" customHeight="1" x14ac:dyDescent="0.35">
      <c r="A68" s="410"/>
      <c r="B68" s="3" t="s">
        <v>18</v>
      </c>
      <c r="C68" s="3"/>
      <c r="D68" s="3"/>
      <c r="E68" s="3"/>
      <c r="F68" s="3"/>
      <c r="G68" s="3"/>
      <c r="H68" s="3"/>
      <c r="I68" s="3"/>
      <c r="J68" s="3"/>
      <c r="K68" s="3"/>
      <c r="L68" s="3"/>
      <c r="M68" s="3" t="s">
        <v>19</v>
      </c>
      <c r="N68" s="3"/>
      <c r="O68" s="3"/>
      <c r="P68" s="3"/>
      <c r="Q68" s="3"/>
      <c r="R68" s="3"/>
      <c r="S68" s="3"/>
      <c r="T68" s="3"/>
      <c r="U68" s="3"/>
      <c r="V68" s="3"/>
      <c r="W68" s="3"/>
      <c r="X68" s="3" t="s">
        <v>20</v>
      </c>
      <c r="Y68" s="3"/>
      <c r="Z68" s="3"/>
      <c r="AA68" s="3"/>
      <c r="AB68" s="3"/>
      <c r="AC68" s="3"/>
      <c r="AD68" s="3"/>
      <c r="AE68" s="3"/>
      <c r="AF68" s="3"/>
      <c r="AG68" s="3"/>
      <c r="AH68" s="3"/>
      <c r="AI68" s="3" t="s">
        <v>21</v>
      </c>
      <c r="AJ68" s="3"/>
      <c r="AK68" s="3"/>
      <c r="AL68" s="3"/>
      <c r="AM68" s="3"/>
      <c r="AN68" s="3"/>
      <c r="AO68" s="3"/>
      <c r="AP68" s="3"/>
      <c r="AQ68" s="3"/>
      <c r="AR68" s="3"/>
      <c r="AS68" s="3"/>
    </row>
    <row r="69" spans="1:45" s="4" customFormat="1" ht="15" customHeight="1" x14ac:dyDescent="0.35">
      <c r="A69" s="410"/>
      <c r="B69" s="3" t="s">
        <v>22</v>
      </c>
      <c r="C69" s="401" t="s">
        <v>246</v>
      </c>
      <c r="D69" s="401"/>
      <c r="E69" s="401"/>
      <c r="F69" s="3"/>
      <c r="G69" s="20"/>
      <c r="H69" s="20" t="s">
        <v>247</v>
      </c>
      <c r="I69" s="3"/>
      <c r="J69" s="3"/>
      <c r="K69" s="3"/>
      <c r="L69" s="3"/>
      <c r="M69" s="3" t="s">
        <v>22</v>
      </c>
      <c r="N69" s="3"/>
      <c r="O69" s="26" t="s">
        <v>246</v>
      </c>
      <c r="P69" s="26"/>
      <c r="Q69" s="26"/>
      <c r="R69" s="20" t="s">
        <v>247</v>
      </c>
      <c r="S69" s="3"/>
      <c r="T69" s="3"/>
      <c r="U69" s="3"/>
      <c r="V69" s="3"/>
      <c r="W69" s="3"/>
      <c r="X69" s="3" t="s">
        <v>22</v>
      </c>
      <c r="Y69" s="401" t="s">
        <v>246</v>
      </c>
      <c r="Z69" s="401"/>
      <c r="AA69" s="401"/>
      <c r="AB69" s="3"/>
      <c r="AC69" s="252" t="s">
        <v>247</v>
      </c>
      <c r="AD69" s="252"/>
      <c r="AE69" s="3"/>
      <c r="AF69" s="3"/>
      <c r="AG69" s="3" t="s">
        <v>22</v>
      </c>
      <c r="AH69" s="401" t="s">
        <v>246</v>
      </c>
      <c r="AI69" s="401"/>
      <c r="AJ69" s="401"/>
      <c r="AK69" s="3"/>
      <c r="AL69" s="3"/>
      <c r="AM69" s="252"/>
      <c r="AN69" s="252" t="s">
        <v>247</v>
      </c>
      <c r="AO69" s="252"/>
      <c r="AP69" s="252"/>
      <c r="AQ69" s="3"/>
      <c r="AR69" s="3"/>
      <c r="AS69" s="3"/>
    </row>
    <row r="70" spans="1:45" s="6" customFormat="1" ht="15" customHeight="1" x14ac:dyDescent="0.35">
      <c r="A70" s="410"/>
      <c r="B70" s="5" t="s">
        <v>4</v>
      </c>
      <c r="C70" s="5" t="s">
        <v>52</v>
      </c>
      <c r="D70" s="21" t="s">
        <v>89</v>
      </c>
      <c r="E70" s="21" t="s">
        <v>24</v>
      </c>
      <c r="F70" s="21" t="s">
        <v>25</v>
      </c>
      <c r="G70" s="21" t="s">
        <v>4</v>
      </c>
      <c r="H70" s="21" t="s">
        <v>52</v>
      </c>
      <c r="I70" s="21" t="s">
        <v>91</v>
      </c>
      <c r="J70" s="21" t="s">
        <v>27</v>
      </c>
      <c r="K70" s="21" t="s">
        <v>28</v>
      </c>
      <c r="L70" s="5"/>
      <c r="M70" s="5" t="s">
        <v>4</v>
      </c>
      <c r="N70" s="5" t="s">
        <v>52</v>
      </c>
      <c r="O70" s="21" t="s">
        <v>91</v>
      </c>
      <c r="P70" s="21" t="s">
        <v>27</v>
      </c>
      <c r="Q70" s="21" t="s">
        <v>28</v>
      </c>
      <c r="R70" s="21" t="s">
        <v>4</v>
      </c>
      <c r="S70" s="21" t="s">
        <v>52</v>
      </c>
      <c r="T70" s="21" t="s">
        <v>89</v>
      </c>
      <c r="U70" s="21" t="s">
        <v>27</v>
      </c>
      <c r="V70" s="21" t="s">
        <v>28</v>
      </c>
      <c r="W70" s="3"/>
      <c r="X70" s="5" t="s">
        <v>4</v>
      </c>
      <c r="Y70" s="5" t="s">
        <v>52</v>
      </c>
      <c r="Z70" s="21" t="s">
        <v>26</v>
      </c>
      <c r="AA70" s="21" t="s">
        <v>27</v>
      </c>
      <c r="AB70" s="21" t="s">
        <v>28</v>
      </c>
      <c r="AC70" s="21" t="s">
        <v>4</v>
      </c>
      <c r="AD70" s="5" t="s">
        <v>52</v>
      </c>
      <c r="AE70" s="21" t="s">
        <v>26</v>
      </c>
      <c r="AF70" s="21" t="s">
        <v>27</v>
      </c>
      <c r="AG70" s="21" t="s">
        <v>28</v>
      </c>
      <c r="AH70" s="5"/>
      <c r="AI70" s="5" t="s">
        <v>4</v>
      </c>
      <c r="AJ70" s="5" t="s">
        <v>52</v>
      </c>
      <c r="AK70" s="21" t="s">
        <v>53</v>
      </c>
      <c r="AL70" s="21" t="s">
        <v>27</v>
      </c>
      <c r="AM70" s="21" t="s">
        <v>28</v>
      </c>
      <c r="AN70" s="21" t="s">
        <v>4</v>
      </c>
      <c r="AO70" s="5" t="s">
        <v>52</v>
      </c>
      <c r="AP70" s="21" t="s">
        <v>53</v>
      </c>
      <c r="AQ70" s="21" t="s">
        <v>27</v>
      </c>
      <c r="AR70" s="21" t="s">
        <v>28</v>
      </c>
      <c r="AS70" s="5"/>
    </row>
    <row r="71" spans="1:45" s="6" customFormat="1" ht="15" customHeight="1" x14ac:dyDescent="0.35">
      <c r="A71" s="410"/>
      <c r="B71" s="5" t="str">
        <f>'[1]Retail revenues - voice'!H10</f>
        <v>Albania</v>
      </c>
      <c r="C71" s="19">
        <f>'[1]Retail revenues - voice'!J10/'[1]Retail volumes - voice'!J10</f>
        <v>9.0915891309205341E-2</v>
      </c>
      <c r="D71" s="19">
        <f>'[1]Retail revenues - voice'!K10/'[1]Retail volumes - voice'!K10</f>
        <v>6.2322543444757383E-3</v>
      </c>
      <c r="E71" s="19">
        <f>'[1]Retail revenues - voice'!L10/'[1]Retail volumes - voice'!L10</f>
        <v>2.9555627058022924E-2</v>
      </c>
      <c r="F71" s="19">
        <f>'[1]Retail revenues - voice'!M10/'[1]Retail volumes - voice'!M10</f>
        <v>8.0504490953457783E-2</v>
      </c>
      <c r="G71" s="19" t="str">
        <f>'[1]Retail revenues - voice'!H10</f>
        <v>Albania</v>
      </c>
      <c r="H71" s="19">
        <f>'[1]Retail revenues - voice'!O10/'[1]Retail volumes - voice'!O10</f>
        <v>2.1913657942059231E-3</v>
      </c>
      <c r="I71" s="19">
        <f>'[1]Retail revenues - voice'!P10/'[1]Retail volumes - voice'!P10</f>
        <v>3.985769598294997E-3</v>
      </c>
      <c r="J71" s="19">
        <f>'[1]Retail revenues - voice'!Q10/'[1]Retail volumes - voice'!Q10</f>
        <v>4.3320020524741612E-2</v>
      </c>
      <c r="K71" s="19">
        <f>'[1]Retail revenues - voice'!R10/'[1]Retail volumes - voice'!R10</f>
        <v>6.1382020515622256E-2</v>
      </c>
      <c r="L71" s="5"/>
      <c r="M71" s="5" t="str">
        <f>'[1]Retail revenues - voice'!H20</f>
        <v>Albania</v>
      </c>
      <c r="N71" s="19">
        <f>'[1]Retail revenues - voice'!J20/'[1]Retail volumes - voice'!J20</f>
        <v>1.4896737101384691E-2</v>
      </c>
      <c r="O71" s="19">
        <f>'[1]Retail revenues - voice'!K20/'[1]Retail volumes - voice'!K20</f>
        <v>6.6980040624764637E-3</v>
      </c>
      <c r="P71" s="19">
        <f>'[1]Retail revenues - voice'!L20/'[1]Retail volumes - voice'!L20</f>
        <v>3.7687106562279235E-2</v>
      </c>
      <c r="Q71" s="19">
        <f>'[1]Retail revenues - voice'!M20/'[1]Retail volumes - voice'!M20</f>
        <v>6.2051866909498841E-2</v>
      </c>
      <c r="R71" s="19" t="str">
        <f>'[1]Retail revenues - voice'!H20</f>
        <v>Albania</v>
      </c>
      <c r="S71" s="19">
        <f>'[1]Retail revenues - voice'!O20/'[1]Retail volumes - voice'!O20</f>
        <v>2.1658503864410938E-6</v>
      </c>
      <c r="T71" s="19">
        <f>'[1]Retail revenues - voice'!P20/'[1]Retail volumes - voice'!P20</f>
        <v>1.5503644702938391E-5</v>
      </c>
      <c r="U71" s="19">
        <f>'[1]Retail revenues - voice'!Q20/'[1]Retail volumes - voice'!Q20</f>
        <v>4.2778738888270308E-2</v>
      </c>
      <c r="V71" s="19">
        <f>'[1]Retail revenues - voice'!R20/'[1]Retail volumes - voice'!R20</f>
        <v>4.0959730286030963E-2</v>
      </c>
      <c r="W71" s="3"/>
      <c r="X71" s="22" t="str">
        <f>'[1]Retail revenues - SMS'!H10</f>
        <v>Albania</v>
      </c>
      <c r="Y71" s="19">
        <f>'[1]Retail revenues - SMS'!J10/'[1]Retail volumes - SMS'!J10</f>
        <v>3.1797476046472761E-2</v>
      </c>
      <c r="Z71" s="19">
        <f>'[1]Retail revenues - SMS'!K10/'[1]Retail volumes - SMS'!K10</f>
        <v>2.5933377196581046E-3</v>
      </c>
      <c r="AA71" s="19">
        <f>'[1]Retail revenues - SMS'!L10/'[1]Retail volumes - SMS'!L10</f>
        <v>1.8428990023458224E-2</v>
      </c>
      <c r="AB71" s="19">
        <f>'[1]Retail revenues - SMS'!M10/'[1]Retail volumes - SMS'!M10</f>
        <v>3.4484779706227826E-2</v>
      </c>
      <c r="AC71" s="19" t="str">
        <f>'[1]Retail revenues - SMS'!H10</f>
        <v>Albania</v>
      </c>
      <c r="AD71" s="19">
        <f>'[1]Retail revenues - SMS'!O10/'[1]Retail volumes - SMS'!O10</f>
        <v>2.0049994812132276E-3</v>
      </c>
      <c r="AE71" s="19">
        <f>'[1]Retail revenues - SMS'!P10/'[1]Retail volumes - SMS'!P10</f>
        <v>6.6046626392091492E-4</v>
      </c>
      <c r="AF71" s="19">
        <f>'[1]Retail revenues - SMS'!Q10/'[1]Retail volumes - SMS'!Q10</f>
        <v>1.7892359113097979E-2</v>
      </c>
      <c r="AG71" s="19">
        <f>'[1]Retail revenues - SMS'!R10/'[1]Retail volumes - SMS'!R10</f>
        <v>2.4064572989902489E-2</v>
      </c>
      <c r="AH71" s="5"/>
      <c r="AI71" s="5" t="str">
        <f>'[1]Retail revenues - data'!H10</f>
        <v>Albania</v>
      </c>
      <c r="AJ71" s="19">
        <f>'[1]Retail revenues - data'!J10/'[1]Retail volumes - data'!J10</f>
        <v>9.5891104062759691</v>
      </c>
      <c r="AK71" s="19">
        <f>'[1]Retail revenues - data'!K10/'[1]Retail volumes - data'!K10</f>
        <v>0.23671148152023247</v>
      </c>
      <c r="AL71" s="19">
        <f>'[1]Retail revenues - data'!L10/'[1]Retail volumes - data'!L10</f>
        <v>1.2167902980831975</v>
      </c>
      <c r="AM71" s="19">
        <f>'[1]Retail revenues - data'!M10/'[1]Retail volumes - data'!M10</f>
        <v>4.9506486108087602</v>
      </c>
      <c r="AN71" s="19" t="str">
        <f>'[1]Retail revenues - data'!H10</f>
        <v>Albania</v>
      </c>
      <c r="AO71" s="19">
        <f>'[1]Retail revenues - data'!O10/'[1]Retail volumes - data'!O10</f>
        <v>8.2148376660409625E-2</v>
      </c>
      <c r="AP71" s="19">
        <f>'[1]Retail revenues - data'!P10/'[1]Retail volumes - data'!P10</f>
        <v>0.36653544632368468</v>
      </c>
      <c r="AQ71" s="19">
        <f>'[1]Retail revenues - data'!Q10/'[1]Retail volumes - data'!Q10</f>
        <v>2.6370279965298931</v>
      </c>
      <c r="AR71" s="19">
        <f>'[1]Retail revenues - data'!R10/'[1]Retail volumes - data'!R10</f>
        <v>3.0858767934976186</v>
      </c>
      <c r="AS71" s="5"/>
    </row>
    <row r="72" spans="1:45" s="6" customFormat="1" ht="15" customHeight="1" x14ac:dyDescent="0.35">
      <c r="A72" s="410"/>
      <c r="B72" s="5" t="str">
        <f>'[1]Retail revenues - voice'!H13</f>
        <v>Bosnia</v>
      </c>
      <c r="C72" s="19">
        <f>'[1]Retail revenues - voice'!J13/'[1]Retail volumes - voice'!J13</f>
        <v>0.13340264178009881</v>
      </c>
      <c r="D72" s="19">
        <f>'[1]Retail revenues - voice'!K13/'[1]Retail volumes - voice'!K13</f>
        <v>0.19343727338651195</v>
      </c>
      <c r="E72" s="19">
        <f>'[1]Retail revenues - voice'!L13/'[1]Retail volumes - voice'!L13</f>
        <v>0.93509435689331644</v>
      </c>
      <c r="F72" s="19">
        <f>'[1]Retail revenues - voice'!M13/'[1]Retail volumes - voice'!M13</f>
        <v>2.0522948628174933</v>
      </c>
      <c r="G72" s="19" t="str">
        <f>'[1]Retail revenues - voice'!H13</f>
        <v>Bosnia</v>
      </c>
      <c r="H72" s="19">
        <f>'[1]Retail revenues - voice'!O13/'[1]Retail volumes - voice'!O13</f>
        <v>4.6477332164611182E-2</v>
      </c>
      <c r="I72" s="19">
        <f>'[1]Retail revenues - voice'!P13/'[1]Retail volumes - voice'!P13</f>
        <v>0</v>
      </c>
      <c r="J72" s="19">
        <f>'[1]Retail revenues - voice'!Q13/'[1]Retail volumes - voice'!Q13</f>
        <v>0.95332586890237991</v>
      </c>
      <c r="K72" s="19">
        <f>'[1]Retail revenues - voice'!R13/'[1]Retail volumes - voice'!R13</f>
        <v>1.5137450132421468</v>
      </c>
      <c r="L72" s="5"/>
      <c r="M72" s="5" t="str">
        <f>'[1]Retail revenues - voice'!H23</f>
        <v>Bosnia</v>
      </c>
      <c r="N72" s="19">
        <f>'[1]Retail revenues - voice'!J23/'[1]Retail volumes - voice'!J23</f>
        <v>2.4268148031191816E-2</v>
      </c>
      <c r="O72" s="19">
        <f>'[1]Retail revenues - voice'!K23/'[1]Retail volumes - voice'!K23</f>
        <v>4.8991893577218872E-2</v>
      </c>
      <c r="P72" s="19">
        <f>'[1]Retail revenues - voice'!L23/'[1]Retail volumes - voice'!L23</f>
        <v>0.39903528981903436</v>
      </c>
      <c r="Q72" s="19">
        <f>'[1]Retail revenues - voice'!M23/'[1]Retail volumes - voice'!M23</f>
        <v>0.91405979452845432</v>
      </c>
      <c r="R72" s="19" t="str">
        <f>'[1]Retail revenues - voice'!H23</f>
        <v>Bosnia</v>
      </c>
      <c r="S72" s="19">
        <f>'[1]Retail revenues - voice'!O23/'[1]Retail volumes - voice'!O23</f>
        <v>5.5050355159051524E-5</v>
      </c>
      <c r="T72" s="19">
        <f>'[1]Retail revenues - voice'!P23/'[1]Retail volumes - voice'!P23</f>
        <v>0</v>
      </c>
      <c r="U72" s="19">
        <f>'[1]Retail revenues - voice'!Q23/'[1]Retail volumes - voice'!Q23</f>
        <v>0.41634152052375895</v>
      </c>
      <c r="V72" s="19">
        <f>'[1]Retail revenues - voice'!R23/'[1]Retail volumes - voice'!R23</f>
        <v>0.62427518930349957</v>
      </c>
      <c r="W72" s="3"/>
      <c r="X72" s="22" t="str">
        <f>'[1]Retail revenues - SMS'!H13</f>
        <v>Bosnia</v>
      </c>
      <c r="Y72" s="19">
        <f>'[1]Retail revenues - SMS'!J13/'[1]Retail volumes - SMS'!J13</f>
        <v>5.3382369964683755E-2</v>
      </c>
      <c r="Z72" s="19">
        <f>'[1]Retail revenues - SMS'!K13/'[1]Retail volumes - SMS'!K13</f>
        <v>5.2610741423154819E-2</v>
      </c>
      <c r="AA72" s="19">
        <f>'[1]Retail revenues - SMS'!L13/'[1]Retail volumes - SMS'!L13</f>
        <v>0.20640688130868751</v>
      </c>
      <c r="AB72" s="19">
        <f>'[1]Retail revenues - SMS'!M13/'[1]Retail volumes - SMS'!M13</f>
        <v>0.30474035226361101</v>
      </c>
      <c r="AC72" s="19" t="str">
        <f>'[1]Retail revenues - SMS'!H13</f>
        <v>Bosnia</v>
      </c>
      <c r="AD72" s="19">
        <f>'[1]Retail revenues - SMS'!O13/'[1]Retail volumes - SMS'!O13</f>
        <v>1.7695465455006477E-2</v>
      </c>
      <c r="AE72" s="19">
        <f>'[1]Retail revenues - SMS'!P13/'[1]Retail volumes - SMS'!P13</f>
        <v>1.5173633833607801E-2</v>
      </c>
      <c r="AF72" s="19">
        <f>'[1]Retail revenues - SMS'!Q13/'[1]Retail volumes - SMS'!Q13</f>
        <v>0.20828412775735747</v>
      </c>
      <c r="AG72" s="19">
        <f>'[1]Retail revenues - SMS'!R13/'[1]Retail volumes - SMS'!R13</f>
        <v>0.20964885325585944</v>
      </c>
      <c r="AH72" s="5"/>
      <c r="AI72" s="5" t="str">
        <f>'[1]Retail revenues - data'!H13</f>
        <v>Bosnia</v>
      </c>
      <c r="AJ72" s="19">
        <f>'[1]Retail revenues - data'!J13/'[1]Retail volumes - data'!J13</f>
        <v>2.2351462129301138</v>
      </c>
      <c r="AK72" s="19">
        <f>'[1]Retail revenues - data'!K13/'[1]Retail volumes - data'!K13</f>
        <v>23.918843283582088</v>
      </c>
      <c r="AL72" s="19">
        <f>'[1]Retail revenues - data'!L13/'[1]Retail volumes - data'!L13</f>
        <v>66.895760945100761</v>
      </c>
      <c r="AM72" s="19">
        <f>'[1]Retail revenues - data'!M13/'[1]Retail volumes - data'!M13</f>
        <v>43.736206896551721</v>
      </c>
      <c r="AN72" s="19" t="str">
        <f>'[1]Retail revenues - data'!H13</f>
        <v>Bosnia</v>
      </c>
      <c r="AO72" s="19">
        <f>'[1]Retail revenues - data'!O13/'[1]Retail volumes - data'!O13</f>
        <v>0.24122034124790165</v>
      </c>
      <c r="AP72" s="19">
        <f>'[1]Retail revenues - data'!P13/'[1]Retail volumes - data'!P13</f>
        <v>4.6503305420890264</v>
      </c>
      <c r="AQ72" s="19">
        <f>'[1]Retail revenues - data'!Q13/'[1]Retail volumes - data'!Q13</f>
        <v>48.761596405444692</v>
      </c>
      <c r="AR72" s="19">
        <f>'[1]Retail revenues - data'!R13/'[1]Retail volumes - data'!R13</f>
        <v>34.533070088845015</v>
      </c>
      <c r="AS72" s="5"/>
    </row>
    <row r="73" spans="1:45" s="6" customFormat="1" ht="15" customHeight="1" x14ac:dyDescent="0.35">
      <c r="A73" s="410"/>
      <c r="B73" s="5" t="str">
        <f>'[1]Retail revenues - voice'!H8</f>
        <v>Kosovo</v>
      </c>
      <c r="C73" s="19">
        <v>0.14986496342909528</v>
      </c>
      <c r="D73" s="19" t="e">
        <f>'[1]Retail revenues - voice'!K8/'[1]Retail volumes - voice'!K8</f>
        <v>#DIV/0!</v>
      </c>
      <c r="E73" s="19">
        <f>'[1]Retail revenues - voice'!L8/'[1]Retail volumes - voice'!L8</f>
        <v>2.4949498025313663</v>
      </c>
      <c r="F73" s="19">
        <f>'[1]Retail revenues - voice'!M8/'[1]Retail volumes - voice'!M8</f>
        <v>3.6435752048262042</v>
      </c>
      <c r="G73" s="19" t="str">
        <f>'[1]Retail revenues - voice'!H8</f>
        <v>Kosovo</v>
      </c>
      <c r="H73" s="19">
        <v>0.14760625751914577</v>
      </c>
      <c r="I73" s="19" t="e">
        <f>'[1]Retail revenues - voice'!P8/'[1]Retail volumes - voice'!P8</f>
        <v>#DIV/0!</v>
      </c>
      <c r="J73" s="19">
        <f>'[1]Retail revenues - voice'!Q8/'[1]Retail volumes - voice'!Q8</f>
        <v>2.6723756574399173</v>
      </c>
      <c r="K73" s="19">
        <f>'[1]Retail revenues - voice'!R8/'[1]Retail volumes - voice'!R8</f>
        <v>3.3755094247491204</v>
      </c>
      <c r="L73" s="5"/>
      <c r="M73" s="5" t="str">
        <f>'[1]Retail revenues - voice'!H18</f>
        <v>Kosovo</v>
      </c>
      <c r="N73" s="19">
        <v>1.4760625751914599E-2</v>
      </c>
      <c r="O73" s="19" t="e">
        <f>'[1]Retail revenues - voice'!K18/'[1]Retail volumes - voice'!K18</f>
        <v>#DIV/0!</v>
      </c>
      <c r="P73" s="19">
        <f>'[1]Retail revenues - voice'!L18/'[1]Retail volumes - voice'!L18</f>
        <v>0.78083384870985084</v>
      </c>
      <c r="Q73" s="19">
        <f>'[1]Retail revenues - voice'!M18/'[1]Retail volumes - voice'!M18</f>
        <v>0.94367003747071299</v>
      </c>
      <c r="R73" s="19" t="str">
        <f>'[1]Retail revenues - voice'!H18</f>
        <v>Kosovo</v>
      </c>
      <c r="S73" s="19">
        <f>'[1]Retail revenues - voice'!O18/'[1]Retail volumes - voice'!O18</f>
        <v>1.8594175002796876E-4</v>
      </c>
      <c r="T73" s="19" t="e">
        <f>'[1]Retail revenues - voice'!P18/'[1]Retail volumes - voice'!P18</f>
        <v>#DIV/0!</v>
      </c>
      <c r="U73" s="19">
        <f>'[1]Retail revenues - voice'!Q18/'[1]Retail volumes - voice'!Q18</f>
        <v>0.74154471306417347</v>
      </c>
      <c r="V73" s="19">
        <f>'[1]Retail revenues - voice'!R18/'[1]Retail volumes - voice'!R18</f>
        <v>1.006318036885909</v>
      </c>
      <c r="W73" s="3"/>
      <c r="X73" s="22" t="str">
        <f>'[1]Retail revenues - SMS'!H8</f>
        <v>Kosovo</v>
      </c>
      <c r="Y73" s="19">
        <f>'[1]Retail revenues - SMS'!J8/'[1]Retail volumes - SMS'!J8</f>
        <v>4.4587835062881394E-2</v>
      </c>
      <c r="Z73" s="19" t="e">
        <f>'[1]Retail revenues - SMS'!K8/'[1]Retail volumes - SMS'!K8</f>
        <v>#DIV/0!</v>
      </c>
      <c r="AA73" s="19">
        <f>'[1]Retail revenues - SMS'!L8/'[1]Retail volumes - SMS'!L8</f>
        <v>0.29154330607112533</v>
      </c>
      <c r="AB73" s="19">
        <f>'[1]Retail revenues - SMS'!M8/'[1]Retail volumes - SMS'!M8</f>
        <v>0.42951301970939432</v>
      </c>
      <c r="AC73" s="19" t="str">
        <f>'[1]Retail revenues - SMS'!H8</f>
        <v>Kosovo</v>
      </c>
      <c r="AD73" s="19">
        <v>4.3999999999999997E-2</v>
      </c>
      <c r="AE73" s="19" t="e">
        <f>'[1]Retail revenues - SMS'!P8/'[1]Retail volumes - SMS'!P8</f>
        <v>#DIV/0!</v>
      </c>
      <c r="AF73" s="19">
        <f>'[1]Retail revenues - SMS'!Q8/'[1]Retail volumes - SMS'!Q8</f>
        <v>0.25924438128656829</v>
      </c>
      <c r="AG73" s="19">
        <f>'[1]Retail revenues - SMS'!R8/'[1]Retail volumes - SMS'!R8</f>
        <v>0.42474319042384251</v>
      </c>
      <c r="AH73" s="5"/>
      <c r="AI73" s="5" t="str">
        <f>'[1]Retail revenues - data'!H8</f>
        <v>Kosovo</v>
      </c>
      <c r="AJ73" s="19">
        <f>'[1]Retail revenues - data'!J8/'[1]Retail volumes - data'!J8</f>
        <v>6.5021438249737749</v>
      </c>
      <c r="AK73" s="19">
        <f>'[1]Retail revenues - data'!K8/'[1]Retail volumes - data'!K8</f>
        <v>0</v>
      </c>
      <c r="AL73" s="19">
        <f>'[1]Retail revenues - data'!L8/'[1]Retail volumes - data'!L8</f>
        <v>25.189965210149456</v>
      </c>
      <c r="AM73" s="19">
        <f>'[1]Retail revenues - data'!M8/'[1]Retail volumes - data'!M8</f>
        <v>10.206903363394918</v>
      </c>
      <c r="AN73" s="19" t="str">
        <f>'[1]Retail revenues - data'!H8</f>
        <v>Kosovo</v>
      </c>
      <c r="AO73" s="19">
        <v>5.2797302668698975</v>
      </c>
      <c r="AP73" s="19">
        <f>'[1]Retail revenues - data'!P8/'[1]Retail volumes - data'!P8</f>
        <v>0</v>
      </c>
      <c r="AQ73" s="19">
        <f>'[1]Retail revenues - data'!Q8/'[1]Retail volumes - data'!Q8</f>
        <v>18.673866167730708</v>
      </c>
      <c r="AR73" s="19">
        <f>'[1]Retail revenues - data'!R8/'[1]Retail volumes - data'!R8</f>
        <v>4.996089954894523</v>
      </c>
      <c r="AS73" s="5"/>
    </row>
    <row r="74" spans="1:45" ht="15.75" customHeight="1" x14ac:dyDescent="0.35">
      <c r="A74" s="410"/>
      <c r="B74" s="5" t="str">
        <f>'[1]Retail revenues - voice'!H9</f>
        <v>Montenegro</v>
      </c>
      <c r="C74" s="19">
        <f>'[1]Retail revenues - voice'!J9/'[1]Retail volumes - voice'!J9</f>
        <v>5.5786166865832544E-3</v>
      </c>
      <c r="D74" s="19">
        <f>'[1]Retail revenues - voice'!K9/'[1]Retail volumes - voice'!K9</f>
        <v>0.2928185147207637</v>
      </c>
      <c r="E74" s="19">
        <f>'[1]Retail revenues - voice'!L9/'[1]Retail volumes - voice'!L9</f>
        <v>0.36253523999484188</v>
      </c>
      <c r="F74" s="19">
        <f>'[1]Retail revenues - voice'!M9/'[1]Retail volumes - voice'!M9</f>
        <v>0.17036127792436423</v>
      </c>
      <c r="G74" s="19" t="str">
        <f>'[1]Retail revenues - voice'!H9</f>
        <v>Montenegro</v>
      </c>
      <c r="H74" s="19">
        <f>'[1]Retail revenues - voice'!O9/'[1]Retail volumes - voice'!O9</f>
        <v>8.0175223107623612E-3</v>
      </c>
      <c r="I74" s="19">
        <f>'[1]Retail revenues - voice'!P9/'[1]Retail volumes - voice'!P9</f>
        <v>6.2571828573049673E-2</v>
      </c>
      <c r="J74" s="19">
        <f>'[1]Retail revenues - voice'!Q9/'[1]Retail volumes - voice'!Q9</f>
        <v>0.62684132579789442</v>
      </c>
      <c r="K74" s="19">
        <f>'[1]Retail revenues - voice'!R9/'[1]Retail volumes - voice'!R9</f>
        <v>0.1642728337895524</v>
      </c>
      <c r="L74" s="1"/>
      <c r="M74" s="5" t="str">
        <f>'[1]Retail revenues - voice'!H19</f>
        <v>Montenegro</v>
      </c>
      <c r="N74" s="19">
        <f>'[1]Retail revenues - voice'!J19/'[1]Retail volumes - voice'!J19</f>
        <v>5.1608294738800468E-3</v>
      </c>
      <c r="O74" s="19">
        <f>'[1]Retail revenues - voice'!K19/'[1]Retail volumes - voice'!K19</f>
        <v>1.6489860165302968E-2</v>
      </c>
      <c r="P74" s="19">
        <f>'[1]Retail revenues - voice'!L19/'[1]Retail volumes - voice'!L19</f>
        <v>0.33108048402277507</v>
      </c>
      <c r="Q74" s="19">
        <f>'[1]Retail revenues - voice'!M19/'[1]Retail volumes - voice'!M19</f>
        <v>0.54421734198660976</v>
      </c>
      <c r="R74" s="19" t="str">
        <f>'[1]Retail revenues - voice'!H19</f>
        <v>Montenegro</v>
      </c>
      <c r="S74" s="19">
        <f>'[1]Retail revenues - voice'!O19/'[1]Retail volumes - voice'!O19</f>
        <v>1.4755842805606203E-4</v>
      </c>
      <c r="T74" s="19">
        <f>'[1]Retail revenues - voice'!P19/'[1]Retail volumes - voice'!P19</f>
        <v>3.5623880377626963E-3</v>
      </c>
      <c r="U74" s="19">
        <f>'[1]Retail revenues - voice'!Q19/'[1]Retail volumes - voice'!Q19</f>
        <v>0.43421960358336376</v>
      </c>
      <c r="V74" s="19">
        <f>'[1]Retail revenues - voice'!R19/'[1]Retail volumes - voice'!R19</f>
        <v>0.30285666784298304</v>
      </c>
      <c r="W74" s="3"/>
      <c r="X74" s="22" t="str">
        <f>'[1]Retail revenues - SMS'!H9</f>
        <v>Montenegro</v>
      </c>
      <c r="Y74" s="19">
        <f>'[1]Retail revenues - SMS'!J9/'[1]Retail volumes - SMS'!J9</f>
        <v>1.6906559307903031E-2</v>
      </c>
      <c r="Z74" s="19">
        <f>'[1]Retail revenues - SMS'!K9/'[1]Retail volumes - SMS'!K9</f>
        <v>5.4546469411785398E-2</v>
      </c>
      <c r="AA74" s="19">
        <f>'[1]Retail revenues - SMS'!L9/'[1]Retail volumes - SMS'!L9</f>
        <v>0.20652558323057041</v>
      </c>
      <c r="AB74" s="19">
        <f>'[1]Retail revenues - SMS'!M9/'[1]Retail volumes - SMS'!M9</f>
        <v>2.4923177030744061E-2</v>
      </c>
      <c r="AC74" s="19" t="str">
        <f>'[1]Retail revenues - SMS'!H9</f>
        <v>Montenegro</v>
      </c>
      <c r="AD74" s="19">
        <f>'[1]Retail revenues - SMS'!O9/'[1]Retail volumes - SMS'!O9</f>
        <v>9.8116091906477829E-3</v>
      </c>
      <c r="AE74" s="19">
        <f>'[1]Retail revenues - SMS'!P9/'[1]Retail volumes - SMS'!P9</f>
        <v>1.2170829732827793E-2</v>
      </c>
      <c r="AF74" s="19">
        <f>'[1]Retail revenues - SMS'!Q9/'[1]Retail volumes - SMS'!Q9</f>
        <v>0.23704088458464134</v>
      </c>
      <c r="AG74" s="19">
        <f>'[1]Retail revenues - SMS'!R9/'[1]Retail volumes - SMS'!R9</f>
        <v>2.4841027787785422E-2</v>
      </c>
      <c r="AH74" s="1"/>
      <c r="AI74" s="5" t="str">
        <f>'[1]Retail revenues - data'!H9</f>
        <v>Montenegro</v>
      </c>
      <c r="AJ74" s="19">
        <f>'[1]Retail revenues - data'!J9/'[1]Retail volumes - data'!J9</f>
        <v>0.13054712131110574</v>
      </c>
      <c r="AK74" s="19">
        <f>'[1]Retail revenues - data'!K9/'[1]Retail volumes - data'!K9</f>
        <v>55.45508935325261</v>
      </c>
      <c r="AL74" s="19">
        <f>'[1]Retail revenues - data'!L9/'[1]Retail volumes - data'!L9</f>
        <v>100.06829692464052</v>
      </c>
      <c r="AM74" s="19">
        <f>'[1]Retail revenues - data'!M9/'[1]Retail volumes - data'!M9</f>
        <v>725.50642147634733</v>
      </c>
      <c r="AN74" s="19" t="str">
        <f>'[1]Retail revenues - data'!H9</f>
        <v>Montenegro</v>
      </c>
      <c r="AO74" s="19">
        <f>'[1]Retail revenues - data'!O9/'[1]Retail volumes - data'!O9</f>
        <v>3.619086594836448E-2</v>
      </c>
      <c r="AP74" s="19">
        <f>'[1]Retail revenues - data'!P9/'[1]Retail volumes - data'!P9</f>
        <v>0.39076789229569381</v>
      </c>
      <c r="AQ74" s="19">
        <f>'[1]Retail revenues - data'!Q9/'[1]Retail volumes - data'!Q9</f>
        <v>120.9273908686407</v>
      </c>
      <c r="AR74" s="19">
        <f>'[1]Retail revenues - data'!R9/'[1]Retail volumes - data'!R9</f>
        <v>33.615760206855903</v>
      </c>
      <c r="AS74" s="1"/>
    </row>
    <row r="75" spans="1:45" ht="15.75" customHeight="1" x14ac:dyDescent="0.35">
      <c r="A75" s="410"/>
      <c r="B75" s="5" t="str">
        <f>'[1]Retail revenues - voice'!H12</f>
        <v>North Macedonia</v>
      </c>
      <c r="C75" s="19">
        <f>'[1]Retail revenues - voice'!J12/'[1]Retail volumes - voice'!J12</f>
        <v>5.5118656349193974E-2</v>
      </c>
      <c r="D75" s="19">
        <f>'[1]Retail revenues - voice'!K12/'[1]Retail volumes - voice'!K12</f>
        <v>0.72936655544915951</v>
      </c>
      <c r="E75" s="19">
        <f>'[1]Retail revenues - voice'!L12/'[1]Retail volumes - voice'!L12</f>
        <v>1.221298851102369</v>
      </c>
      <c r="F75" s="19">
        <f>'[1]Retail revenues - voice'!M12/'[1]Retail volumes - voice'!M12</f>
        <v>1.562919345816729</v>
      </c>
      <c r="G75" s="19" t="str">
        <f>'[1]Retail revenues - voice'!H12</f>
        <v>North Macedonia</v>
      </c>
      <c r="H75" s="19">
        <f>'[1]Retail revenues - voice'!O12/'[1]Retail volumes - voice'!O12</f>
        <v>7.0084530402785197E-3</v>
      </c>
      <c r="I75" s="19">
        <f>'[1]Retail revenues - voice'!P12/'[1]Retail volumes - voice'!P12</f>
        <v>4.9333952683032353E-2</v>
      </c>
      <c r="J75" s="19">
        <f>'[1]Retail revenues - voice'!Q12/'[1]Retail volumes - voice'!Q12</f>
        <v>1.1927588184436788</v>
      </c>
      <c r="K75" s="19">
        <f>'[1]Retail revenues - voice'!R12/'[1]Retail volumes - voice'!R12</f>
        <v>1.4039491856407336</v>
      </c>
      <c r="L75" s="1"/>
      <c r="M75" s="5" t="str">
        <f>'[1]Retail revenues - voice'!H22</f>
        <v>North Macedonia</v>
      </c>
      <c r="N75" s="19">
        <f>'[1]Retail revenues - voice'!J22/'[1]Retail volumes - voice'!J22</f>
        <v>2.3334532348545083E-2</v>
      </c>
      <c r="O75" s="19">
        <f>'[1]Retail revenues - voice'!K22/'[1]Retail volumes - voice'!K22</f>
        <v>0.21891103502667636</v>
      </c>
      <c r="P75" s="19">
        <f>'[1]Retail revenues - voice'!L22/'[1]Retail volumes - voice'!L22</f>
        <v>0.36466092286983814</v>
      </c>
      <c r="Q75" s="19">
        <f>'[1]Retail revenues - voice'!M22/'[1]Retail volumes - voice'!M22</f>
        <v>0.41040231896165824</v>
      </c>
      <c r="R75" s="19" t="str">
        <f>'[1]Retail revenues - voice'!H22</f>
        <v>North Macedonia</v>
      </c>
      <c r="S75" s="19">
        <f>'[1]Retail revenues - voice'!O22/'[1]Retail volumes - voice'!O22</f>
        <v>0</v>
      </c>
      <c r="T75" s="19">
        <f>'[1]Retail revenues - voice'!P22/'[1]Retail volumes - voice'!P22</f>
        <v>0</v>
      </c>
      <c r="U75" s="19">
        <f>'[1]Retail revenues - voice'!Q22/'[1]Retail volumes - voice'!Q22</f>
        <v>0.35875046020285178</v>
      </c>
      <c r="V75" s="19">
        <f>'[1]Retail revenues - voice'!R22/'[1]Retail volumes - voice'!R22</f>
        <v>0.34809359612277896</v>
      </c>
      <c r="W75" s="3"/>
      <c r="X75" s="22" t="str">
        <f>'[1]Retail revenues - SMS'!H12</f>
        <v>North Macedonia</v>
      </c>
      <c r="Y75" s="19">
        <f>'[1]Retail revenues - SMS'!J12/'[1]Retail volumes - SMS'!J12</f>
        <v>2.0094479725815947E-2</v>
      </c>
      <c r="Z75" s="19">
        <f>'[1]Retail revenues - SMS'!K12/'[1]Retail volumes - SMS'!K12</f>
        <v>0.24032153576330836</v>
      </c>
      <c r="AA75" s="19">
        <f>'[1]Retail revenues - SMS'!L12/'[1]Retail volumes - SMS'!L12</f>
        <v>0.22665072902637537</v>
      </c>
      <c r="AB75" s="19">
        <f>'[1]Retail revenues - SMS'!M12/'[1]Retail volumes - SMS'!M12</f>
        <v>0.11072635808998209</v>
      </c>
      <c r="AC75" s="19" t="str">
        <f>'[1]Retail revenues - SMS'!H12</f>
        <v>North Macedonia</v>
      </c>
      <c r="AD75" s="19">
        <f>'[1]Retail revenues - SMS'!O12/'[1]Retail volumes - SMS'!O12</f>
        <v>4.958870227678186E-3</v>
      </c>
      <c r="AE75" s="19">
        <f>'[1]Retail revenues - SMS'!P12/'[1]Retail volumes - SMS'!P12</f>
        <v>5.3259871441689623E-2</v>
      </c>
      <c r="AF75" s="19">
        <f>'[1]Retail revenues - SMS'!Q12/'[1]Retail volumes - SMS'!Q12</f>
        <v>0.23375497913342114</v>
      </c>
      <c r="AG75" s="19">
        <f>'[1]Retail revenues - SMS'!R12/'[1]Retail volumes - SMS'!R12</f>
        <v>0.21822175397369156</v>
      </c>
      <c r="AH75" s="1"/>
      <c r="AI75" s="5" t="str">
        <f>'[1]Retail revenues - data'!H12</f>
        <v>North Macedonia</v>
      </c>
      <c r="AJ75" s="19">
        <f>'[1]Retail revenues - data'!J12/'[1]Retail volumes - data'!J12</f>
        <v>2.5553502746050816</v>
      </c>
      <c r="AK75" s="19">
        <f>'[1]Retail revenues - data'!K12/'[1]Retail volumes - data'!K12</f>
        <v>9.7732543176100766</v>
      </c>
      <c r="AL75" s="19">
        <f>'[1]Retail revenues - data'!L12/'[1]Retail volumes - data'!L12</f>
        <v>12.359204775992684</v>
      </c>
      <c r="AM75" s="19">
        <f>'[1]Retail revenues - data'!M12/'[1]Retail volumes - data'!M12</f>
        <v>11.503442787502694</v>
      </c>
      <c r="AN75" s="19" t="str">
        <f>'[1]Retail revenues - data'!H12</f>
        <v>North Macedonia</v>
      </c>
      <c r="AO75" s="19">
        <f>'[1]Retail revenues - data'!O12/'[1]Retail volumes - data'!O12</f>
        <v>0.83306480499785263</v>
      </c>
      <c r="AP75" s="19">
        <f>'[1]Retail revenues - data'!P12/'[1]Retail volumes - data'!P12</f>
        <v>8.9919766773371018E-2</v>
      </c>
      <c r="AQ75" s="19">
        <f>'[1]Retail revenues - data'!Q12/'[1]Retail volumes - data'!Q12</f>
        <v>10.871796422345835</v>
      </c>
      <c r="AR75" s="19">
        <f>'[1]Retail revenues - data'!R12/'[1]Retail volumes - data'!R12</f>
        <v>11.314386764837955</v>
      </c>
      <c r="AS75" s="1"/>
    </row>
    <row r="76" spans="1:45" ht="15.75" customHeight="1" x14ac:dyDescent="0.35">
      <c r="A76" s="410"/>
      <c r="B76" s="5" t="str">
        <f>'[1]Retail revenues - voice'!H11</f>
        <v>Serbia</v>
      </c>
      <c r="C76" s="19">
        <f>'[1]Retail revenues - voice'!J11/'[1]Retail volumes - voice'!J11</f>
        <v>5.7987290767997704E-2</v>
      </c>
      <c r="D76" s="19" t="e">
        <f>'[1]Retail revenues - voice'!K11/'[1]Retail volumes - voice'!K11</f>
        <v>#DIV/0!</v>
      </c>
      <c r="E76" s="19">
        <f>'[1]Retail revenues - voice'!L11/'[1]Retail volumes - voice'!L11</f>
        <v>0.75740662901553402</v>
      </c>
      <c r="F76" s="19">
        <f>'[1]Retail revenues - voice'!M11/'[1]Retail volumes - voice'!M11</f>
        <v>1.048877981698352</v>
      </c>
      <c r="G76" s="19" t="str">
        <f>'[1]Retail revenues - voice'!H11</f>
        <v>Serbia</v>
      </c>
      <c r="H76" s="19">
        <f>'[1]Retail revenues - voice'!O11/'[1]Retail volumes - voice'!O11</f>
        <v>1.0319036178547077E-2</v>
      </c>
      <c r="I76" s="19" t="e">
        <f>'[1]Retail revenues - voice'!P11/'[1]Retail volumes - voice'!P11</f>
        <v>#DIV/0!</v>
      </c>
      <c r="J76" s="19">
        <f>'[1]Retail revenues - voice'!Q11/'[1]Retail volumes - voice'!Q11</f>
        <v>0.60540791452333864</v>
      </c>
      <c r="K76" s="19">
        <f>'[1]Retail revenues - voice'!R11/'[1]Retail volumes - voice'!R11</f>
        <v>1.0539830597381659</v>
      </c>
      <c r="L76" s="1"/>
      <c r="M76" s="5" t="str">
        <f>'[1]Retail revenues - voice'!H21</f>
        <v>Serbia</v>
      </c>
      <c r="N76" s="19">
        <f>'[1]Retail revenues - voice'!J21/'[1]Retail volumes - voice'!J21</f>
        <v>2.1831371991274995E-2</v>
      </c>
      <c r="O76" s="19" t="e">
        <f>'[1]Retail revenues - voice'!K21/'[1]Retail volumes - voice'!K21</f>
        <v>#DIV/0!</v>
      </c>
      <c r="P76" s="19">
        <f>'[1]Retail revenues - voice'!L21/'[1]Retail volumes - voice'!L21</f>
        <v>0.26037478101798095</v>
      </c>
      <c r="Q76" s="19">
        <f>'[1]Retail revenues - voice'!M21/'[1]Retail volumes - voice'!M21</f>
        <v>0.46404065483908991</v>
      </c>
      <c r="R76" s="19" t="str">
        <f>'[1]Retail revenues - voice'!H21</f>
        <v>Serbia</v>
      </c>
      <c r="S76" s="19">
        <f>'[1]Retail revenues - voice'!O21/'[1]Retail volumes - voice'!O21</f>
        <v>9.7611960779654802E-4</v>
      </c>
      <c r="T76" s="19" t="e">
        <f>'[1]Retail revenues - voice'!P21/'[1]Retail volumes - voice'!P21</f>
        <v>#DIV/0!</v>
      </c>
      <c r="U76" s="19">
        <f>'[1]Retail revenues - voice'!Q21/'[1]Retail volumes - voice'!Q21</f>
        <v>0.19964512784964994</v>
      </c>
      <c r="V76" s="19">
        <f>'[1]Retail revenues - voice'!R21/'[1]Retail volumes - voice'!R21</f>
        <v>0.27254384452695002</v>
      </c>
      <c r="W76" s="3"/>
      <c r="X76" s="22" t="str">
        <f>'[1]Retail revenues - SMS'!H11</f>
        <v>Serbia</v>
      </c>
      <c r="Y76" s="19">
        <f>'[1]Retail revenues - SMS'!J11/'[1]Retail volumes - SMS'!J11</f>
        <v>2.4096550655046959E-2</v>
      </c>
      <c r="Z76" s="19" t="e">
        <f>'[1]Retail revenues - SMS'!K11/'[1]Retail volumes - SMS'!K11</f>
        <v>#DIV/0!</v>
      </c>
      <c r="AA76" s="19">
        <f>'[1]Retail revenues - SMS'!L11/'[1]Retail volumes - SMS'!L11</f>
        <v>0.19323469539218391</v>
      </c>
      <c r="AB76" s="19">
        <f>'[1]Retail revenues - SMS'!M11/'[1]Retail volumes - SMS'!M11</f>
        <v>0.25171741436864398</v>
      </c>
      <c r="AC76" s="19" t="str">
        <f>'[1]Retail revenues - SMS'!H11</f>
        <v>Serbia</v>
      </c>
      <c r="AD76" s="19">
        <f>'[1]Retail revenues - SMS'!O11/'[1]Retail volumes - SMS'!O11</f>
        <v>3.9340937619104857E-3</v>
      </c>
      <c r="AE76" s="19" t="e">
        <f>'[1]Retail revenues - SMS'!P11/'[1]Retail volumes - SMS'!P11</f>
        <v>#DIV/0!</v>
      </c>
      <c r="AF76" s="19">
        <f>'[1]Retail revenues - SMS'!Q11/'[1]Retail volumes - SMS'!Q11</f>
        <v>0.12328810704794864</v>
      </c>
      <c r="AG76" s="19">
        <f>'[1]Retail revenues - SMS'!R11/'[1]Retail volumes - SMS'!R11</f>
        <v>0.23330408044274978</v>
      </c>
      <c r="AH76" s="1"/>
      <c r="AI76" s="5" t="str">
        <f>'[1]Retail revenues - data'!H11</f>
        <v>Serbia</v>
      </c>
      <c r="AJ76" s="19">
        <f>'[1]Retail revenues - data'!J11/'[1]Retail volumes - data'!J11</f>
        <v>8.4422694690278171</v>
      </c>
      <c r="AK76" s="19" t="e">
        <f>'[1]Retail revenues - data'!K11/'[1]Retail volumes - data'!K11</f>
        <v>#DIV/0!</v>
      </c>
      <c r="AL76" s="19">
        <f>'[1]Retail revenues - data'!L11/'[1]Retail volumes - data'!L11</f>
        <v>171.2148317160235</v>
      </c>
      <c r="AM76" s="19">
        <f>'[1]Retail revenues - data'!M11/'[1]Retail volumes - data'!M11</f>
        <v>678.99018406367861</v>
      </c>
      <c r="AN76" s="19" t="str">
        <f>'[1]Retail revenues - data'!H11</f>
        <v>Serbia</v>
      </c>
      <c r="AO76" s="19">
        <f>'[1]Retail revenues - data'!O11/'[1]Retail volumes - data'!O11</f>
        <v>3.316708578489822</v>
      </c>
      <c r="AP76" s="19" t="e">
        <f>'[1]Retail revenues - data'!P11/'[1]Retail volumes - data'!P11</f>
        <v>#DIV/0!</v>
      </c>
      <c r="AQ76" s="19">
        <f>'[1]Retail revenues - data'!Q11/'[1]Retail volumes - data'!Q11</f>
        <v>80.61612043882667</v>
      </c>
      <c r="AR76" s="19">
        <f>'[1]Retail revenues - data'!R11/'[1]Retail volumes - data'!R11</f>
        <v>520.08826981623452</v>
      </c>
      <c r="AS76" s="1"/>
    </row>
  </sheetData>
  <mergeCells count="37">
    <mergeCell ref="C3:E3"/>
    <mergeCell ref="A67:A76"/>
    <mergeCell ref="C69:E69"/>
    <mergeCell ref="Y69:AA69"/>
    <mergeCell ref="AH69:AJ69"/>
    <mergeCell ref="A57:A65"/>
    <mergeCell ref="C58:E58"/>
    <mergeCell ref="L58:N58"/>
    <mergeCell ref="O58:Q58"/>
    <mergeCell ref="U58:W58"/>
    <mergeCell ref="X58:Z58"/>
    <mergeCell ref="N48:P48"/>
    <mergeCell ref="A39:A46"/>
    <mergeCell ref="B39:D39"/>
    <mergeCell ref="F39:H39"/>
    <mergeCell ref="J39:L39"/>
    <mergeCell ref="N39:P39"/>
    <mergeCell ref="A48:A55"/>
    <mergeCell ref="B48:D48"/>
    <mergeCell ref="F48:H48"/>
    <mergeCell ref="J48:L48"/>
    <mergeCell ref="T3:V3"/>
    <mergeCell ref="W3:Y3"/>
    <mergeCell ref="A30:A37"/>
    <mergeCell ref="B30:D30"/>
    <mergeCell ref="F30:H30"/>
    <mergeCell ref="J30:L30"/>
    <mergeCell ref="N30:P30"/>
    <mergeCell ref="P13:Q13"/>
    <mergeCell ref="A21:A28"/>
    <mergeCell ref="B21:D21"/>
    <mergeCell ref="F21:H21"/>
    <mergeCell ref="J21:L21"/>
    <mergeCell ref="B12:G12"/>
    <mergeCell ref="I12:N12"/>
    <mergeCell ref="A2:A10"/>
    <mergeCell ref="K2:M3"/>
  </mergeCells>
  <pageMargins left="0.7" right="0.7" top="0.78740157499999996" bottom="0.78740157499999996" header="0.3" footer="0.3"/>
  <pageSetup paperSize="9" orientation="portrait" verticalDpi="300" r:id="rId1"/>
  <tableParts count="34">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76"/>
  <sheetViews>
    <sheetView topLeftCell="AA61" zoomScale="70" zoomScaleNormal="70" workbookViewId="0">
      <selection activeCell="AP77" sqref="AP77"/>
    </sheetView>
  </sheetViews>
  <sheetFormatPr defaultColWidth="11.453125" defaultRowHeight="15.5" x14ac:dyDescent="0.35"/>
  <cols>
    <col min="1" max="1" width="14.7265625" style="35" customWidth="1"/>
    <col min="2" max="2" width="11.453125" style="2"/>
    <col min="3" max="3" width="21" style="2" customWidth="1"/>
    <col min="4" max="4" width="18.453125" style="2" customWidth="1"/>
    <col min="5" max="5" width="18.54296875" style="2" customWidth="1"/>
    <col min="6" max="6" width="18.453125" style="2" customWidth="1"/>
    <col min="7" max="7" width="20.81640625" style="2" customWidth="1"/>
    <col min="8" max="8" width="18.81640625" style="2" customWidth="1"/>
    <col min="9" max="9" width="15.453125" style="2" customWidth="1"/>
    <col min="10" max="10" width="11.453125" style="2"/>
    <col min="11" max="11" width="18" style="2" customWidth="1"/>
    <col min="12" max="12" width="20.26953125" style="2" customWidth="1"/>
    <col min="13" max="13" width="19.453125" style="2" customWidth="1"/>
    <col min="14" max="15" width="19.26953125" style="2" customWidth="1"/>
    <col min="16" max="16" width="19.453125" style="2" customWidth="1"/>
    <col min="17" max="17" width="12" style="2" customWidth="1"/>
    <col min="18" max="18" width="11.453125" style="2"/>
    <col min="19" max="19" width="18.453125" style="2" customWidth="1"/>
    <col min="20" max="20" width="14.26953125" style="2" customWidth="1"/>
    <col min="21" max="21" width="15.26953125" style="2" customWidth="1"/>
    <col min="22" max="22" width="14.1796875" style="2" customWidth="1"/>
    <col min="23" max="23" width="14" style="2" customWidth="1"/>
    <col min="24" max="24" width="15.7265625" style="2" customWidth="1"/>
    <col min="25" max="25" width="10.54296875" style="2" bestFit="1" customWidth="1"/>
    <col min="26" max="26" width="11.453125" style="2"/>
    <col min="27" max="27" width="18.453125" style="2" customWidth="1"/>
    <col min="28" max="28" width="16.7265625" style="2" customWidth="1"/>
    <col min="29" max="30" width="11.453125" style="2"/>
    <col min="31" max="31" width="16.26953125" style="2" customWidth="1"/>
    <col min="32" max="32" width="16.54296875" style="2" customWidth="1"/>
    <col min="33" max="16384" width="11.453125" style="2"/>
  </cols>
  <sheetData>
    <row r="1" spans="1:25" s="38" customFormat="1" x14ac:dyDescent="0.35">
      <c r="A1" s="37"/>
    </row>
    <row r="2" spans="1:25" s="4" customFormat="1" ht="15" customHeight="1" x14ac:dyDescent="0.35">
      <c r="A2" s="410" t="s">
        <v>36</v>
      </c>
      <c r="B2" s="3" t="s">
        <v>37</v>
      </c>
      <c r="C2" s="3"/>
      <c r="D2" s="3"/>
      <c r="E2" s="3"/>
      <c r="F2" s="3"/>
      <c r="G2" s="3"/>
      <c r="H2" s="3"/>
      <c r="I2" s="3"/>
      <c r="J2" s="3"/>
      <c r="K2" s="390" t="s">
        <v>38</v>
      </c>
      <c r="L2" s="390"/>
      <c r="M2" s="390"/>
      <c r="N2" s="3"/>
    </row>
    <row r="3" spans="1:25" s="4" customFormat="1" ht="15" customHeight="1" x14ac:dyDescent="0.35">
      <c r="A3" s="410"/>
      <c r="B3" s="3" t="s">
        <v>22</v>
      </c>
      <c r="C3" s="401" t="s">
        <v>204</v>
      </c>
      <c r="D3" s="401"/>
      <c r="E3" s="401"/>
      <c r="F3" s="233"/>
      <c r="G3" s="26" t="s">
        <v>205</v>
      </c>
      <c r="H3" s="26"/>
      <c r="I3" s="26"/>
      <c r="J3" s="3"/>
      <c r="K3" s="390"/>
      <c r="L3" s="390"/>
      <c r="M3" s="390"/>
      <c r="N3" s="3"/>
      <c r="Q3" s="27"/>
      <c r="T3" s="407"/>
      <c r="U3" s="407"/>
      <c r="V3" s="407"/>
      <c r="W3" s="408"/>
      <c r="X3" s="408"/>
      <c r="Y3" s="408"/>
    </row>
    <row r="4" spans="1:25" s="6" customFormat="1" ht="29" x14ac:dyDescent="0.35">
      <c r="A4" s="410"/>
      <c r="B4" s="5" t="s">
        <v>4</v>
      </c>
      <c r="C4" s="21" t="s">
        <v>39</v>
      </c>
      <c r="D4" s="21" t="s">
        <v>40</v>
      </c>
      <c r="E4" s="21" t="s">
        <v>41</v>
      </c>
      <c r="F4" s="21" t="s">
        <v>4</v>
      </c>
      <c r="G4" s="21" t="s">
        <v>39</v>
      </c>
      <c r="H4" s="21" t="s">
        <v>40</v>
      </c>
      <c r="I4" s="21" t="s">
        <v>41</v>
      </c>
      <c r="J4" s="5"/>
      <c r="K4" s="19" t="s">
        <v>4</v>
      </c>
      <c r="L4" s="19" t="s">
        <v>204</v>
      </c>
      <c r="M4" s="21" t="s">
        <v>205</v>
      </c>
      <c r="N4" s="5"/>
      <c r="Q4" s="28"/>
      <c r="T4" s="28"/>
      <c r="U4" s="28"/>
      <c r="V4" s="28"/>
      <c r="W4" s="28"/>
      <c r="X4" s="28"/>
      <c r="Y4" s="28"/>
    </row>
    <row r="5" spans="1:25" s="6" customFormat="1" ht="15" customHeight="1" x14ac:dyDescent="0.35">
      <c r="A5" s="410"/>
      <c r="B5" s="5" t="str">
        <f>'[8]List of NRAs'!A5</f>
        <v>Albania</v>
      </c>
      <c r="C5" s="19">
        <f>'[8]Retail revenues - voice'!C10/[8]Subscribers!H10/3</f>
        <v>0.25216560399103222</v>
      </c>
      <c r="D5" s="19">
        <f>'[8]Retail revenues - SMS'!C10/[8]Subscribers!H10/3</f>
        <v>2.1065294531404322E-2</v>
      </c>
      <c r="E5" s="19">
        <f>'[8]Retail revenues - data'!C10/[8]Subscribers!H10/3</f>
        <v>0.10295405740159051</v>
      </c>
      <c r="F5" s="19" t="str">
        <f>'[8]Retail revenues - voice'!B10</f>
        <v>Albania</v>
      </c>
      <c r="G5" s="19">
        <f>'[8]Retail revenues - voice'!D10/[8]Subscribers!M10/3</f>
        <v>0.2104599722526819</v>
      </c>
      <c r="H5" s="19">
        <f>'[8]Retail revenues - SMS'!D10/[8]Subscribers!M10/3</f>
        <v>1.6786635257744837E-2</v>
      </c>
      <c r="I5" s="19">
        <f>'[8]Retail revenues - data'!D10/[8]Subscribers!M10/3</f>
        <v>0.11911746639757897</v>
      </c>
      <c r="J5" s="5"/>
      <c r="K5" s="19" t="str">
        <f>'[8]List of NRAs'!A5</f>
        <v>Albania</v>
      </c>
      <c r="L5" s="19">
        <f>Tabelle2725693213[[#This Row],[Voice domestic revenue]]+Tabelle2725693213[[#This Row],[SMS domestic revenue]]+Tabelle2725693213[[#This Row],[Data domestic revenue]]</f>
        <v>0.37618495592402706</v>
      </c>
      <c r="M5" s="19">
        <f>Tabelle6496216[[#This Row],[Voice domestic revenue]]+Tabelle6496216[[#This Row],[SMS domestic revenue]]+Tabelle6496216[[#This Row],[Data domestic revenue]]</f>
        <v>0.34636407390800572</v>
      </c>
      <c r="N5" s="5"/>
      <c r="Q5" s="29"/>
      <c r="T5" s="30"/>
      <c r="U5" s="30"/>
      <c r="V5" s="30"/>
      <c r="W5" s="30"/>
      <c r="X5" s="30"/>
      <c r="Y5" s="30"/>
    </row>
    <row r="6" spans="1:25" s="6" customFormat="1" ht="15" customHeight="1" x14ac:dyDescent="0.35">
      <c r="A6" s="410"/>
      <c r="B6" s="5" t="str">
        <f>'[8]List of NRAs'!A8</f>
        <v>Bosnia</v>
      </c>
      <c r="C6" s="19">
        <f>'[8]Retail revenues - voice'!C13/[8]Subscribers!H13/3</f>
        <v>1.730587242102098</v>
      </c>
      <c r="D6" s="19">
        <f>'[8]Retail revenues - SMS'!C13/[8]Subscribers!H13/3</f>
        <v>0.13812245828612502</v>
      </c>
      <c r="E6" s="19">
        <f>'[8]Retail revenues - data'!C13/[8]Subscribers!H13/3</f>
        <v>0.46934113731538613</v>
      </c>
      <c r="F6" s="19" t="str">
        <f>'[8]Retail revenues - voice'!B13</f>
        <v>Bosnia</v>
      </c>
      <c r="G6" s="19">
        <f>'[8]Retail revenues - voice'!D13/[8]Subscribers!M13/3</f>
        <v>1.4126436860198803</v>
      </c>
      <c r="H6" s="19">
        <f>'[8]Retail revenues - SMS'!D13/[8]Subscribers!M13/3</f>
        <v>0.11911312543792137</v>
      </c>
      <c r="I6" s="19">
        <f>'[8]Retail revenues - data'!D13/[8]Subscribers!M13/3</f>
        <v>0.41797598404789515</v>
      </c>
      <c r="J6" s="5"/>
      <c r="K6" s="19" t="str">
        <f>'[8]List of NRAs'!A8</f>
        <v>Bosnia</v>
      </c>
      <c r="L6" s="19">
        <f>Tabelle2725693213[[#This Row],[Voice domestic revenue]]+Tabelle2725693213[[#This Row],[SMS domestic revenue]]+Tabelle2725693213[[#This Row],[Data domestic revenue]]</f>
        <v>2.3380508377036091</v>
      </c>
      <c r="M6" s="19">
        <f>Tabelle6496216[[#This Row],[Voice domestic revenue]]+Tabelle6496216[[#This Row],[SMS domestic revenue]]+Tabelle6496216[[#This Row],[Data domestic revenue]]</f>
        <v>1.9497327955056969</v>
      </c>
      <c r="N6" s="132"/>
      <c r="Q6" s="29"/>
      <c r="T6" s="30"/>
      <c r="U6" s="30"/>
      <c r="V6" s="30"/>
      <c r="W6" s="30"/>
      <c r="X6" s="30"/>
      <c r="Y6" s="30"/>
    </row>
    <row r="7" spans="1:25" s="6" customFormat="1" ht="15" customHeight="1" x14ac:dyDescent="0.35">
      <c r="A7" s="410"/>
      <c r="B7" s="5" t="str">
        <f>'[8]List of NRAs'!A3</f>
        <v>Kosovo</v>
      </c>
      <c r="C7" s="19">
        <f>'[8]Retail revenues - voice'!C8/[8]Subscribers!H8/3</f>
        <v>1.582287281562391</v>
      </c>
      <c r="D7" s="19">
        <f>'[8]Retail revenues - SMS'!C8/[8]Subscribers!H8/3</f>
        <v>4.5561688632098335E-2</v>
      </c>
      <c r="E7" s="19">
        <f>'[8]Retail revenues - data'!C8/[8]Subscribers!H8/3</f>
        <v>0.13789376580324167</v>
      </c>
      <c r="F7" s="19" t="str">
        <f>'[8]Retail revenues - voice'!B8</f>
        <v>Kosovo</v>
      </c>
      <c r="G7" s="19">
        <f>'[8]Retail revenues - voice'!D8/[8]Subscribers!M8/3</f>
        <v>1.4870150585897803</v>
      </c>
      <c r="H7" s="19">
        <f>'[8]Retail revenues - SMS'!D8/[8]Subscribers!M8/3</f>
        <v>3.7631713046342129E-2</v>
      </c>
      <c r="I7" s="19">
        <f>'[8]Retail revenues - data'!D8/[8]Subscribers!M8/3</f>
        <v>0.13269094810084089</v>
      </c>
      <c r="J7" s="5"/>
      <c r="K7" s="19" t="str">
        <f>'[8]List of NRAs'!A3</f>
        <v>Kosovo</v>
      </c>
      <c r="L7" s="19">
        <f>Tabelle2725693213[[#This Row],[Voice domestic revenue]]+Tabelle2725693213[[#This Row],[SMS domestic revenue]]+Tabelle2725693213[[#This Row],[Data domestic revenue]]</f>
        <v>1.7657427359977311</v>
      </c>
      <c r="M7" s="19">
        <f>Tabelle6496216[[#This Row],[Voice domestic revenue]]+Tabelle6496216[[#This Row],[SMS domestic revenue]]+Tabelle6496216[[#This Row],[Data domestic revenue]]</f>
        <v>1.6573377197369634</v>
      </c>
      <c r="N7" s="5"/>
      <c r="Q7" s="29"/>
      <c r="T7" s="30"/>
      <c r="U7" s="30"/>
      <c r="V7" s="30"/>
      <c r="W7" s="30"/>
      <c r="X7" s="30"/>
      <c r="Y7" s="30"/>
    </row>
    <row r="8" spans="1:25" ht="15.75" customHeight="1" x14ac:dyDescent="0.35">
      <c r="A8" s="410"/>
      <c r="B8" s="5" t="str">
        <f>'[8]List of NRAs'!A4</f>
        <v>Montenegro</v>
      </c>
      <c r="C8" s="19">
        <f>'[8]Retail revenues - voice'!C9/[8]Subscribers!H9/3</f>
        <v>4.5536735702609263</v>
      </c>
      <c r="D8" s="19">
        <f>'[8]Retail revenues - SMS'!C9/[8]Subscribers!H9/3</f>
        <v>0.39724367565164664</v>
      </c>
      <c r="E8" s="19">
        <f>'[8]Retail revenues - data'!C9/[8]Subscribers!H9/3</f>
        <v>2.295852723379681</v>
      </c>
      <c r="F8" s="19" t="str">
        <f>'[8]Retail revenues - voice'!B9</f>
        <v>Montenegro</v>
      </c>
      <c r="G8" s="19">
        <f>'[8]Retail revenues - voice'!D9/[8]Subscribers!M9/3</f>
        <v>4.4315223652966163</v>
      </c>
      <c r="H8" s="19">
        <f>'[8]Retail revenues - SMS'!D9/[8]Subscribers!M9/3</f>
        <v>0.42325290377517644</v>
      </c>
      <c r="I8" s="19">
        <f>'[8]Retail revenues - data'!D9/[8]Subscribers!M9/3</f>
        <v>2.2585035489355381</v>
      </c>
      <c r="J8" s="1"/>
      <c r="K8" s="19" t="str">
        <f>'[8]List of NRAs'!A4</f>
        <v>Montenegro</v>
      </c>
      <c r="L8" s="19">
        <f>Tabelle2725693213[[#This Row],[Voice domestic revenue]]+Tabelle2725693213[[#This Row],[SMS domestic revenue]]+Tabelle2725693213[[#This Row],[Data domestic revenue]]</f>
        <v>7.246769969292254</v>
      </c>
      <c r="M8" s="19">
        <f>Tabelle6496216[[#This Row],[Voice domestic revenue]]+Tabelle6496216[[#This Row],[SMS domestic revenue]]+Tabelle6496216[[#This Row],[Data domestic revenue]]</f>
        <v>7.1132788180073305</v>
      </c>
      <c r="N8" s="1"/>
      <c r="Q8" s="29"/>
      <c r="S8" s="6"/>
      <c r="T8" s="30"/>
      <c r="U8" s="30"/>
      <c r="V8" s="30"/>
      <c r="W8" s="30"/>
      <c r="X8" s="30"/>
      <c r="Y8" s="30"/>
    </row>
    <row r="9" spans="1:25" ht="15.75" customHeight="1" x14ac:dyDescent="0.35">
      <c r="A9" s="410"/>
      <c r="B9" s="5" t="str">
        <f>'[8]List of NRAs'!A7</f>
        <v>North Macedonia</v>
      </c>
      <c r="C9" s="19">
        <f>'[8]Retail revenues - voice'!C12/[8]Subscribers!H12/3</f>
        <v>4.1947675577069496</v>
      </c>
      <c r="D9" s="19">
        <f>'[8]Retail revenues - SMS'!C12/[8]Subscribers!H12/3</f>
        <v>0.33638954198836052</v>
      </c>
      <c r="E9" s="19">
        <f>'[8]Retail revenues - data'!C12/[8]Subscribers!H12/3</f>
        <v>1.9621295716820322</v>
      </c>
      <c r="F9" s="19" t="str">
        <f>'[8]Retail revenues - voice'!B12</f>
        <v>North Macedonia</v>
      </c>
      <c r="G9" s="19">
        <f>'[8]Retail revenues - voice'!D12/[8]Subscribers!M12/3</f>
        <v>3.9872394712052039</v>
      </c>
      <c r="H9" s="19">
        <f>'[8]Retail revenues - SMS'!D12/[8]Subscribers!M12/3</f>
        <v>0.3455352835919307</v>
      </c>
      <c r="I9" s="19">
        <f>'[8]Retail revenues - data'!D12/[8]Subscribers!M12/3</f>
        <v>1.8729606622004915</v>
      </c>
      <c r="J9" s="1"/>
      <c r="K9" s="19" t="str">
        <f>'[8]List of NRAs'!A7</f>
        <v>North Macedonia</v>
      </c>
      <c r="L9" s="19">
        <f>Tabelle2725693213[[#This Row],[Voice domestic revenue]]+Tabelle2725693213[[#This Row],[SMS domestic revenue]]+Tabelle2725693213[[#This Row],[Data domestic revenue]]</f>
        <v>6.4932866713773425</v>
      </c>
      <c r="M9" s="19">
        <f>Tabelle6496216[[#This Row],[Voice domestic revenue]]+Tabelle6496216[[#This Row],[SMS domestic revenue]]+Tabelle6496216[[#This Row],[Data domestic revenue]]</f>
        <v>6.2057354169976264</v>
      </c>
      <c r="N9" s="1"/>
      <c r="Q9" s="29"/>
      <c r="S9" s="6"/>
      <c r="T9" s="30"/>
      <c r="U9" s="30"/>
      <c r="V9" s="30"/>
      <c r="W9" s="30"/>
      <c r="X9" s="30"/>
      <c r="Y9" s="30"/>
    </row>
    <row r="10" spans="1:25" ht="15.75" customHeight="1" x14ac:dyDescent="0.35">
      <c r="A10" s="410"/>
      <c r="B10" s="5" t="str">
        <f>'[8]List of NRAs'!A6</f>
        <v>Serbia</v>
      </c>
      <c r="C10" s="19">
        <f>'[8]Retail revenues - voice'!C11/[8]Subscribers!H11/3</f>
        <v>0.42796167342650232</v>
      </c>
      <c r="D10" s="19">
        <f>'[8]Retail revenues - SMS'!C11/[8]Subscribers!H11/3</f>
        <v>0.19556965342190788</v>
      </c>
      <c r="E10" s="19">
        <f>'[8]Retail revenues - data'!C11/[8]Subscribers!H11/3</f>
        <v>0.41168499655417851</v>
      </c>
      <c r="F10" s="19" t="str">
        <f>'[8]Retail revenues - voice'!B11</f>
        <v>Serbia</v>
      </c>
      <c r="G10" s="19">
        <f>'[8]Retail revenues - voice'!D11/[8]Subscribers!M11/3</f>
        <v>0.35659226168386854</v>
      </c>
      <c r="H10" s="19">
        <f>'[8]Retail revenues - SMS'!D11/[8]Subscribers!M11/3</f>
        <v>0.18164942809226395</v>
      </c>
      <c r="I10" s="19">
        <f>'[8]Retail revenues - data'!D11/[8]Subscribers!M11/3</f>
        <v>0.37353076801395041</v>
      </c>
      <c r="J10" s="1"/>
      <c r="K10" s="19" t="str">
        <f>'[8]List of NRAs'!A6</f>
        <v>Serbia</v>
      </c>
      <c r="L10" s="19">
        <f>Tabelle2725693213[[#This Row],[Voice domestic revenue]]+Tabelle2725693213[[#This Row],[SMS domestic revenue]]+Tabelle2725693213[[#This Row],[Data domestic revenue]]</f>
        <v>1.0352163234025886</v>
      </c>
      <c r="M10" s="19">
        <f>Tabelle6496216[[#This Row],[Voice domestic revenue]]+Tabelle6496216[[#This Row],[SMS domestic revenue]]+Tabelle6496216[[#This Row],[Data domestic revenue]]</f>
        <v>0.91177245779008298</v>
      </c>
      <c r="N10" s="1"/>
      <c r="Q10" s="29"/>
      <c r="S10" s="6"/>
      <c r="T10" s="30"/>
      <c r="U10" s="30"/>
      <c r="V10" s="30"/>
      <c r="W10" s="30"/>
      <c r="X10" s="30"/>
      <c r="Y10" s="30"/>
    </row>
    <row r="11" spans="1:25" s="36" customFormat="1" ht="15" customHeight="1" x14ac:dyDescent="0.35">
      <c r="A11" s="43"/>
    </row>
    <row r="12" spans="1:25" s="42" customFormat="1" ht="15.75" customHeight="1" x14ac:dyDescent="0.35">
      <c r="B12" s="409" t="s">
        <v>204</v>
      </c>
      <c r="C12" s="409"/>
      <c r="D12" s="409"/>
      <c r="E12" s="409"/>
      <c r="F12" s="409"/>
      <c r="G12" s="409"/>
      <c r="I12" s="409" t="s">
        <v>205</v>
      </c>
      <c r="J12" s="409"/>
      <c r="K12" s="409"/>
      <c r="L12" s="409"/>
      <c r="M12" s="409"/>
      <c r="N12" s="409"/>
    </row>
    <row r="13" spans="1:25" ht="77.5" x14ac:dyDescent="0.35">
      <c r="A13" s="42" t="s">
        <v>42</v>
      </c>
      <c r="B13" s="31" t="s">
        <v>4</v>
      </c>
      <c r="C13" s="32" t="s">
        <v>43</v>
      </c>
      <c r="D13" s="32" t="s">
        <v>44</v>
      </c>
      <c r="E13" s="32" t="s">
        <v>47</v>
      </c>
      <c r="F13" s="32" t="s">
        <v>45</v>
      </c>
      <c r="G13" s="32" t="s">
        <v>46</v>
      </c>
      <c r="H13" s="10"/>
      <c r="I13" s="32" t="s">
        <v>4</v>
      </c>
      <c r="J13" s="32" t="s">
        <v>43</v>
      </c>
      <c r="K13" s="32" t="s">
        <v>44</v>
      </c>
      <c r="L13" s="32" t="s">
        <v>47</v>
      </c>
      <c r="M13" s="32" t="s">
        <v>150</v>
      </c>
      <c r="N13" s="32" t="s">
        <v>46</v>
      </c>
      <c r="O13" s="10"/>
      <c r="P13" s="411"/>
      <c r="Q13" s="412"/>
    </row>
    <row r="14" spans="1:25" ht="15.75" customHeight="1" x14ac:dyDescent="0.35">
      <c r="A14" s="42"/>
      <c r="B14" s="33" t="str">
        <f>'[8]List of NRAs'!A5</f>
        <v>Albania</v>
      </c>
      <c r="C14" s="34">
        <f>[8]Subscribers!H10</f>
        <v>2582035</v>
      </c>
      <c r="D14" s="34">
        <f>[8]Subscribers!I10</f>
        <v>2382024</v>
      </c>
      <c r="E14" s="34">
        <f>[8]Subscribers!K10</f>
        <v>42413</v>
      </c>
      <c r="F14" s="34">
        <f>[8]Subscribers!J10</f>
        <v>72684</v>
      </c>
      <c r="G14" s="34">
        <f>[8]Subscribers!L10</f>
        <v>57993</v>
      </c>
      <c r="H14" s="10"/>
      <c r="I14" s="33" t="str">
        <f>'[8]List of NRAs'!A5</f>
        <v>Albania</v>
      </c>
      <c r="J14" s="34">
        <f>[8]Subscribers!M10</f>
        <v>2549166</v>
      </c>
      <c r="K14" s="34">
        <f>[8]Subscribers!N10</f>
        <v>2307055</v>
      </c>
      <c r="L14" s="34">
        <f>[8]Subscribers!P10</f>
        <v>37410</v>
      </c>
      <c r="M14" s="34">
        <f>[8]Subscribers!O10</f>
        <v>59139</v>
      </c>
      <c r="N14" s="34">
        <f>[8]Subscribers!Q10</f>
        <v>26759</v>
      </c>
      <c r="O14" s="10"/>
    </row>
    <row r="15" spans="1:25" ht="15.75" customHeight="1" x14ac:dyDescent="0.35">
      <c r="A15" s="42"/>
      <c r="B15" s="33" t="str">
        <f>'[8]List of NRAs'!A8</f>
        <v>Bosnia</v>
      </c>
      <c r="C15" s="34">
        <f>[8]Subscribers!H13</f>
        <v>3356577</v>
      </c>
      <c r="D15" s="34">
        <f>[8]Subscribers!I13</f>
        <v>3226457</v>
      </c>
      <c r="E15" s="34">
        <f>[8]Subscribers!K13</f>
        <v>129120</v>
      </c>
      <c r="F15" s="34">
        <f>[8]Subscribers!J13</f>
        <v>143256</v>
      </c>
      <c r="G15" s="34">
        <f>[8]Subscribers!L13</f>
        <v>226910</v>
      </c>
      <c r="H15" s="10"/>
      <c r="I15" s="33" t="str">
        <f>'[8]List of NRAs'!A8</f>
        <v>Bosnia</v>
      </c>
      <c r="J15" s="34">
        <f>[8]Subscribers!M13</f>
        <v>3363903</v>
      </c>
      <c r="K15" s="34">
        <f>[8]Subscribers!N13</f>
        <v>3234091</v>
      </c>
      <c r="L15" s="34">
        <f>[8]Subscribers!P13</f>
        <v>143163</v>
      </c>
      <c r="M15" s="34">
        <f>[8]Subscribers!O13</f>
        <v>159213</v>
      </c>
      <c r="N15" s="34">
        <f>[8]Subscribers!Q13</f>
        <v>216138</v>
      </c>
      <c r="O15" s="10"/>
    </row>
    <row r="16" spans="1:25" ht="15.75" customHeight="1" x14ac:dyDescent="0.35">
      <c r="A16" s="42"/>
      <c r="B16" s="33" t="str">
        <f>'[8]List of NRAs'!A3</f>
        <v>Kosovo</v>
      </c>
      <c r="C16" s="34">
        <f>[8]Subscribers!H8</f>
        <v>1958016</v>
      </c>
      <c r="D16" s="34">
        <f>[8]Subscribers!I8</f>
        <v>1905969.8079999997</v>
      </c>
      <c r="E16" s="34">
        <f>[8]Subscribers!K8</f>
        <v>400156.35384659475</v>
      </c>
      <c r="F16" s="34">
        <f>[8]Subscribers!J8</f>
        <v>400156.35384659475</v>
      </c>
      <c r="G16" s="34">
        <f>[8]Subscribers!L8</f>
        <v>70407.412827185879</v>
      </c>
      <c r="H16" s="10"/>
      <c r="I16" s="33" t="str">
        <f>'[8]List of NRAs'!A3</f>
        <v>Kosovo</v>
      </c>
      <c r="J16" s="34">
        <f>[8]Subscribers!M8</f>
        <v>1944264</v>
      </c>
      <c r="K16" s="34">
        <f>[8]Subscribers!N8</f>
        <v>1892991.72</v>
      </c>
      <c r="L16" s="34">
        <f>[8]Subscribers!P8</f>
        <v>419529.25083421613</v>
      </c>
      <c r="M16" s="34">
        <f>[8]Subscribers!O8</f>
        <v>419529.25083421613</v>
      </c>
      <c r="N16" s="34">
        <f>[8]Subscribers!Q8</f>
        <v>74786.373080259611</v>
      </c>
      <c r="O16" s="10"/>
    </row>
    <row r="17" spans="1:17" ht="15.75" customHeight="1" x14ac:dyDescent="0.35">
      <c r="A17" s="42"/>
      <c r="B17" s="33" t="str">
        <f>'[8]List of NRAs'!A4</f>
        <v>Montenegro</v>
      </c>
      <c r="C17" s="34">
        <f>[8]Subscribers!H9</f>
        <v>966596</v>
      </c>
      <c r="D17" s="34">
        <f>[8]Subscribers!I9</f>
        <v>621735</v>
      </c>
      <c r="E17" s="34">
        <f>[8]Subscribers!K9</f>
        <v>44021</v>
      </c>
      <c r="F17" s="34">
        <f>[8]Subscribers!J9</f>
        <v>80497</v>
      </c>
      <c r="G17" s="34">
        <f>[8]Subscribers!L9</f>
        <v>36923</v>
      </c>
      <c r="H17" s="10"/>
      <c r="I17" s="33" t="str">
        <f>'[8]List of NRAs'!A4</f>
        <v>Montenegro</v>
      </c>
      <c r="J17" s="34">
        <f>[8]Subscribers!M9</f>
        <v>946084</v>
      </c>
      <c r="K17" s="34">
        <f>[8]Subscribers!N9</f>
        <v>604770</v>
      </c>
      <c r="L17" s="34">
        <f>[8]Subscribers!P9</f>
        <v>43672</v>
      </c>
      <c r="M17" s="34">
        <f>[8]Subscribers!O9</f>
        <v>80351</v>
      </c>
      <c r="N17" s="34">
        <f>[8]Subscribers!Q9</f>
        <v>37273</v>
      </c>
      <c r="O17" s="10"/>
    </row>
    <row r="18" spans="1:17" ht="15.75" customHeight="1" x14ac:dyDescent="0.35">
      <c r="A18" s="42"/>
      <c r="B18" s="33" t="str">
        <f>'[8]List of NRAs'!A7</f>
        <v>North Macedonia</v>
      </c>
      <c r="C18" s="34">
        <f>[8]Subscribers!H12</f>
        <v>1740757</v>
      </c>
      <c r="D18" s="34">
        <f>[8]Subscribers!I12</f>
        <v>1734422</v>
      </c>
      <c r="E18" s="34">
        <f>[8]Subscribers!K12</f>
        <v>86816</v>
      </c>
      <c r="F18" s="34">
        <f>[8]Subscribers!J12</f>
        <v>92836</v>
      </c>
      <c r="G18" s="34">
        <f>[8]Subscribers!L12</f>
        <v>50311</v>
      </c>
      <c r="H18" s="10"/>
      <c r="I18" s="33" t="str">
        <f>'[8]List of NRAs'!A7</f>
        <v>North Macedonia</v>
      </c>
      <c r="J18" s="34">
        <f>[8]Subscribers!M12</f>
        <v>1823074</v>
      </c>
      <c r="K18" s="34">
        <f>[8]Subscribers!N12</f>
        <v>1816489</v>
      </c>
      <c r="L18" s="34">
        <f>[8]Subscribers!P12</f>
        <v>101003</v>
      </c>
      <c r="M18" s="34">
        <f>[8]Subscribers!O12</f>
        <v>107430</v>
      </c>
      <c r="N18" s="34">
        <f>[8]Subscribers!Q12</f>
        <v>42120</v>
      </c>
      <c r="O18" s="10"/>
    </row>
    <row r="19" spans="1:17" ht="15.75" customHeight="1" x14ac:dyDescent="0.35">
      <c r="A19" s="42"/>
      <c r="B19" s="33" t="str">
        <f>'[8]List of NRAs'!A6</f>
        <v>Serbia</v>
      </c>
      <c r="C19" s="34">
        <f>[8]Subscribers!H11</f>
        <v>8851300</v>
      </c>
      <c r="D19" s="34">
        <f>[8]Subscribers!I11</f>
        <v>7475461</v>
      </c>
      <c r="E19" s="34">
        <f>[8]Subscribers!K11</f>
        <v>235947</v>
      </c>
      <c r="F19" s="34">
        <f>[8]Subscribers!J11</f>
        <v>235947</v>
      </c>
      <c r="G19" s="34">
        <f>[8]Subscribers!L11</f>
        <v>336272</v>
      </c>
      <c r="H19" s="10"/>
      <c r="I19" s="33" t="str">
        <f>'[8]List of NRAs'!A6</f>
        <v>Serbia</v>
      </c>
      <c r="J19" s="34">
        <f>[8]Subscribers!M11</f>
        <v>8892460</v>
      </c>
      <c r="K19" s="34">
        <f>[8]Subscribers!N11</f>
        <v>7517297</v>
      </c>
      <c r="L19" s="34">
        <f>[8]Subscribers!P11</f>
        <v>280992</v>
      </c>
      <c r="M19" s="34">
        <f>[8]Subscribers!O11</f>
        <v>280992</v>
      </c>
      <c r="N19" s="34">
        <f>[8]Subscribers!Q11</f>
        <v>285324</v>
      </c>
      <c r="O19" s="10"/>
    </row>
    <row r="20" spans="1:17" s="36" customFormat="1" ht="15.75" customHeight="1" x14ac:dyDescent="0.35">
      <c r="A20" s="39"/>
      <c r="B20" s="40"/>
      <c r="C20" s="41"/>
      <c r="D20" s="41"/>
      <c r="E20" s="41"/>
      <c r="F20" s="41"/>
      <c r="G20" s="41"/>
      <c r="I20" s="40"/>
      <c r="J20" s="41"/>
      <c r="K20" s="41"/>
      <c r="L20" s="41"/>
      <c r="M20" s="41"/>
      <c r="N20" s="41"/>
    </row>
    <row r="21" spans="1:17" s="4" customFormat="1" ht="44.25" customHeight="1" x14ac:dyDescent="0.35">
      <c r="A21" s="410" t="s">
        <v>0</v>
      </c>
      <c r="B21" s="390" t="s">
        <v>1</v>
      </c>
      <c r="C21" s="390"/>
      <c r="D21" s="390"/>
      <c r="E21" s="3"/>
      <c r="F21" s="390" t="s">
        <v>2</v>
      </c>
      <c r="G21" s="390"/>
      <c r="H21" s="390"/>
      <c r="I21" s="3"/>
      <c r="J21" s="390" t="s">
        <v>3</v>
      </c>
      <c r="K21" s="390"/>
      <c r="L21" s="390"/>
      <c r="M21" s="3"/>
    </row>
    <row r="22" spans="1:17" s="6" customFormat="1" ht="15" customHeight="1" x14ac:dyDescent="0.35">
      <c r="A22" s="410"/>
      <c r="B22" s="5" t="s">
        <v>4</v>
      </c>
      <c r="C22" s="5" t="s">
        <v>204</v>
      </c>
      <c r="D22" s="5" t="s">
        <v>205</v>
      </c>
      <c r="E22" s="5"/>
      <c r="F22" s="5" t="s">
        <v>4</v>
      </c>
      <c r="G22" s="5" t="s">
        <v>204</v>
      </c>
      <c r="H22" s="5" t="s">
        <v>205</v>
      </c>
      <c r="I22" s="5"/>
      <c r="J22" s="5" t="s">
        <v>4</v>
      </c>
      <c r="K22" s="5" t="s">
        <v>204</v>
      </c>
      <c r="L22" s="5" t="s">
        <v>205</v>
      </c>
      <c r="M22" s="5"/>
    </row>
    <row r="23" spans="1:17" s="6" customFormat="1" ht="15" customHeight="1" x14ac:dyDescent="0.35">
      <c r="A23" s="410"/>
      <c r="B23" s="5" t="str">
        <f>'[8]List of NRAs'!A5</f>
        <v>Albania</v>
      </c>
      <c r="C23" s="7">
        <f>('[8]Retail volumes - voice'!C10/([8]Subscribers!H10))/3</f>
        <v>215.84749267104769</v>
      </c>
      <c r="D23" s="7">
        <f>('[8]Retail volumes - voice'!D10/([8]Subscribers!M10))/3</f>
        <v>213.56956257458322</v>
      </c>
      <c r="E23" s="5"/>
      <c r="F23" s="5" t="str">
        <f>'[8]Retail volumes - SMS'!B10</f>
        <v>Albania</v>
      </c>
      <c r="G23" s="9">
        <f>'[8]Retail volumes - SMS'!C10/[8]Subscribers!H10/3</f>
        <v>23.499167646191214</v>
      </c>
      <c r="H23" s="9">
        <f>'[8]Retail volumes - SMS'!D10/[8]Subscribers!M10/3</f>
        <v>21.142280259504481</v>
      </c>
      <c r="I23" s="5"/>
      <c r="J23" s="5" t="str">
        <f>'[8]Retail volumes - data'!B10</f>
        <v>Albania</v>
      </c>
      <c r="K23" s="9">
        <f>'[8]Retail volumes - data'!C10/([8]Subscribers!H10)/3</f>
        <v>3.1362557749784883</v>
      </c>
      <c r="L23" s="9">
        <f>'[8]Retail volumes - data'!D10/([8]Subscribers!M10)/3</f>
        <v>3.5664386232741823</v>
      </c>
      <c r="M23" s="5"/>
    </row>
    <row r="24" spans="1:17" s="6" customFormat="1" ht="15" customHeight="1" x14ac:dyDescent="0.35">
      <c r="A24" s="410"/>
      <c r="B24" s="5" t="str">
        <f>'[8]List of NRAs'!A8</f>
        <v>Bosnia</v>
      </c>
      <c r="C24" s="7">
        <f>('[8]Retail volumes - voice'!C13/([8]Subscribers!H13))/3</f>
        <v>57.139516735849249</v>
      </c>
      <c r="D24" s="7">
        <f>('[8]Retail volumes - voice'!D13/([8]Subscribers!M13))/3</f>
        <v>54.720461420360017</v>
      </c>
      <c r="E24" s="5"/>
      <c r="F24" s="5" t="str">
        <f>'[8]Retail volumes - SMS'!B13</f>
        <v>Bosnia</v>
      </c>
      <c r="G24" s="9">
        <f>'[8]Retail volumes - SMS'!C13/[8]Subscribers!H13/3</f>
        <v>8.4197775491718705</v>
      </c>
      <c r="H24" s="9">
        <f>'[8]Retail volumes - SMS'!D13/[8]Subscribers!M13/3</f>
        <v>7.6497518903884369</v>
      </c>
      <c r="I24" s="5"/>
      <c r="J24" s="5" t="str">
        <f>'[8]Retail volumes - data'!B13</f>
        <v>Bosnia</v>
      </c>
      <c r="K24" s="9">
        <f>'[8]Retail volumes - data'!C13/([8]Subscribers!H13)/3</f>
        <v>1.851476767353567</v>
      </c>
      <c r="L24" s="9">
        <f>'[8]Retail volumes - data'!D13/([8]Subscribers!M13)/3</f>
        <v>1.9347768549410214</v>
      </c>
      <c r="M24" s="5"/>
    </row>
    <row r="25" spans="1:17" s="6" customFormat="1" ht="15" customHeight="1" x14ac:dyDescent="0.35">
      <c r="A25" s="410"/>
      <c r="B25" s="5" t="str">
        <f>'[8]List of NRAs'!A3</f>
        <v>Kosovo</v>
      </c>
      <c r="C25" s="7">
        <f>('[8]Retail volumes - voice'!C8/([8]Subscribers!H8))/3</f>
        <v>58.133097278061058</v>
      </c>
      <c r="D25" s="7">
        <f>('[8]Retail volumes - voice'!D8/([8]Subscribers!M8))/3</f>
        <v>50.179811812250456</v>
      </c>
      <c r="E25" s="5"/>
      <c r="F25" s="5" t="str">
        <f>'[8]Retail volumes - SMS'!B8</f>
        <v>Kosovo</v>
      </c>
      <c r="G25" s="9">
        <f>'[8]Retail volumes - SMS'!C8/[8]Subscribers!H8/3</f>
        <v>10.021751950273474</v>
      </c>
      <c r="H25" s="9">
        <f>'[8]Retail volumes - SMS'!D8/[8]Subscribers!M8/3</f>
        <v>9.6937547232954646</v>
      </c>
      <c r="I25" s="5"/>
      <c r="J25" s="5" t="str">
        <f>'[8]Retail volumes - data'!B8</f>
        <v>Kosovo</v>
      </c>
      <c r="K25" s="9">
        <f>'[8]Retail volumes - data'!C8/([8]Subscribers!H8)/3</f>
        <v>1.0514343234709589</v>
      </c>
      <c r="L25" s="9">
        <f>'[8]Retail volumes - data'!D8/([8]Subscribers!M8)/3</f>
        <v>1.1282553288032491</v>
      </c>
      <c r="M25" s="5"/>
    </row>
    <row r="26" spans="1:17" s="6" customFormat="1" ht="15.75" customHeight="1" x14ac:dyDescent="0.35">
      <c r="A26" s="410"/>
      <c r="B26" s="5" t="str">
        <f>'[8]List of NRAs'!A4</f>
        <v>Montenegro</v>
      </c>
      <c r="C26" s="7">
        <f>('[8]Retail volumes - voice'!C9/([8]Subscribers!H9))/3</f>
        <v>172.92407927177192</v>
      </c>
      <c r="D26" s="7">
        <f>('[8]Retail volumes - voice'!D9/([8]Subscribers!M9))/3</f>
        <v>164.22408023013216</v>
      </c>
      <c r="E26" s="5"/>
      <c r="F26" s="5" t="str">
        <f>'[8]Retail volumes - SMS'!B9</f>
        <v>Montenegro</v>
      </c>
      <c r="G26" s="9">
        <f>'[8]Retail volumes - SMS'!C9/[8]Subscribers!H9/3</f>
        <v>20.753677510217987</v>
      </c>
      <c r="H26" s="9">
        <f>'[8]Retail volumes - SMS'!D9/[8]Subscribers!M9/3</f>
        <v>19.954489594299591</v>
      </c>
      <c r="I26" s="5"/>
      <c r="J26" s="5" t="str">
        <f>'[8]Retail volumes - data'!B9</f>
        <v>Montenegro</v>
      </c>
      <c r="K26" s="9">
        <f>'[8]Retail volumes - data'!C9/([8]Subscribers!H9)/3</f>
        <v>4.693816727938219</v>
      </c>
      <c r="L26" s="9">
        <f>'[8]Retail volumes - data'!D9/([8]Subscribers!M9)/3</f>
        <v>5.0697698284547421</v>
      </c>
      <c r="M26" s="5"/>
    </row>
    <row r="27" spans="1:17" s="6" customFormat="1" ht="15.75" customHeight="1" x14ac:dyDescent="0.35">
      <c r="A27" s="410"/>
      <c r="B27" s="5" t="str">
        <f>'[8]List of NRAs'!A7</f>
        <v>North Macedonia</v>
      </c>
      <c r="C27" s="7">
        <f>('[8]Retail volumes - voice'!C12/([8]Subscribers!H12))/3</f>
        <v>263.64323265254103</v>
      </c>
      <c r="D27" s="7">
        <f>('[8]Retail volumes - voice'!D12/([8]Subscribers!M12))/3</f>
        <v>232.732688415849</v>
      </c>
      <c r="E27" s="5"/>
      <c r="F27" s="5" t="str">
        <f>'[8]Retail volumes - SMS'!B12</f>
        <v>North Macedonia</v>
      </c>
      <c r="G27" s="9">
        <f>'[8]Retail volumes - SMS'!C12/[8]Subscribers!H12/3</f>
        <v>13.656595330060243</v>
      </c>
      <c r="H27" s="9">
        <f>'[8]Retail volumes - SMS'!D12/[8]Subscribers!M12/3</f>
        <v>12.900234180991626</v>
      </c>
      <c r="I27" s="5"/>
      <c r="J27" s="5" t="str">
        <f>'[8]Retail volumes - data'!B12</f>
        <v>North Macedonia</v>
      </c>
      <c r="K27" s="9">
        <f>'[8]Retail volumes - data'!C12/([8]Subscribers!H12)/3</f>
        <v>3.2570133930743093</v>
      </c>
      <c r="L27" s="9">
        <f>'[8]Retail volumes - data'!D12/([8]Subscribers!M12)/3</f>
        <v>3.3328587929353133</v>
      </c>
      <c r="M27" s="5"/>
    </row>
    <row r="28" spans="1:17" s="6" customFormat="1" ht="15.75" customHeight="1" x14ac:dyDescent="0.35">
      <c r="A28" s="410"/>
      <c r="B28" s="5" t="str">
        <f>'[8]List of NRAs'!A6</f>
        <v>Serbia</v>
      </c>
      <c r="C28" s="7">
        <f>('[8]Retail volumes - voice'!C11/([8]Subscribers!H11))/3</f>
        <v>210.05440161332231</v>
      </c>
      <c r="D28" s="7">
        <f>('[8]Retail volumes - voice'!D11/([8]Subscribers!M11))/3</f>
        <v>195.08858860952614</v>
      </c>
      <c r="E28" s="5"/>
      <c r="F28" s="5" t="str">
        <f>'[8]Retail volumes - SMS'!B11</f>
        <v>Serbia</v>
      </c>
      <c r="G28" s="9">
        <f>'[8]Retail volumes - SMS'!C11/[8]Subscribers!H11/3</f>
        <v>50.398367923355892</v>
      </c>
      <c r="H28" s="9">
        <f>'[8]Retail volumes - SMS'!D11/[8]Subscribers!M11/3</f>
        <v>46.534869128827495</v>
      </c>
      <c r="I28" s="5"/>
      <c r="J28" s="5" t="str">
        <f>'[8]Retail volumes - data'!B11</f>
        <v>Serbia</v>
      </c>
      <c r="K28" s="9">
        <f>'[8]Retail volumes - data'!C11/([8]Subscribers!H11)/3</f>
        <v>4.966242924768113</v>
      </c>
      <c r="L28" s="9">
        <f>'[8]Retail volumes - data'!D11/([8]Subscribers!M11)/3</f>
        <v>5.2535967924886178</v>
      </c>
      <c r="M28" s="5"/>
    </row>
    <row r="29" spans="1:17" s="38" customFormat="1" x14ac:dyDescent="0.35">
      <c r="A29" s="37"/>
    </row>
    <row r="30" spans="1:17" s="4" customFormat="1" ht="44.25" customHeight="1" x14ac:dyDescent="0.35">
      <c r="A30" s="416" t="s">
        <v>86</v>
      </c>
      <c r="B30" s="396" t="s">
        <v>49</v>
      </c>
      <c r="C30" s="396"/>
      <c r="D30" s="396"/>
      <c r="E30" s="11"/>
      <c r="F30" s="396" t="s">
        <v>48</v>
      </c>
      <c r="G30" s="396"/>
      <c r="H30" s="396"/>
      <c r="I30" s="11"/>
      <c r="J30" s="396" t="s">
        <v>50</v>
      </c>
      <c r="K30" s="396"/>
      <c r="L30" s="396"/>
      <c r="M30" s="11"/>
      <c r="N30" s="396" t="s">
        <v>51</v>
      </c>
      <c r="O30" s="396"/>
      <c r="P30" s="396"/>
      <c r="Q30" s="11"/>
    </row>
    <row r="31" spans="1:17" s="6" customFormat="1" ht="15" customHeight="1" x14ac:dyDescent="0.35">
      <c r="A31" s="416"/>
      <c r="B31" s="12" t="s">
        <v>4</v>
      </c>
      <c r="C31" s="12" t="s">
        <v>204</v>
      </c>
      <c r="D31" s="12" t="s">
        <v>205</v>
      </c>
      <c r="E31" s="12"/>
      <c r="F31" s="12" t="s">
        <v>4</v>
      </c>
      <c r="G31" s="12" t="s">
        <v>204</v>
      </c>
      <c r="H31" s="12" t="s">
        <v>205</v>
      </c>
      <c r="I31" s="12"/>
      <c r="J31" s="12" t="s">
        <v>4</v>
      </c>
      <c r="K31" s="12" t="s">
        <v>204</v>
      </c>
      <c r="L31" s="12" t="s">
        <v>205</v>
      </c>
      <c r="M31" s="12"/>
      <c r="N31" s="12" t="s">
        <v>4</v>
      </c>
      <c r="O31" s="12" t="s">
        <v>204</v>
      </c>
      <c r="P31" s="12" t="s">
        <v>205</v>
      </c>
      <c r="Q31" s="12"/>
    </row>
    <row r="32" spans="1:17" s="6" customFormat="1" ht="15" customHeight="1" x14ac:dyDescent="0.35">
      <c r="A32" s="416"/>
      <c r="B32" s="12" t="str">
        <f>'[8]Retail volumes - voice'!B10</f>
        <v>Albania</v>
      </c>
      <c r="C32" s="13">
        <f>('[8]Retail volumes - voice'!J10/([8]Subscribers!K10))/3</f>
        <v>0.51514983613514753</v>
      </c>
      <c r="D32" s="13">
        <f>('[8]Retail volumes - voice'!O10/([8]Subscribers!P10))/3</f>
        <v>0.6785735246072061</v>
      </c>
      <c r="E32" s="12"/>
      <c r="F32" s="12" t="str">
        <f>'[8]Retail volumes - voice'!B10</f>
        <v>Albania</v>
      </c>
      <c r="G32" s="13">
        <f>('[8]Retail volumes - voice'!J20/([8]Subscribers!K10))/3</f>
        <v>0.7491336513699941</v>
      </c>
      <c r="H32" s="13">
        <f>('[8]Retail volumes - voice'!O20/([8]Subscribers!P10))/3</f>
        <v>0.89698455552608047</v>
      </c>
      <c r="I32" s="12"/>
      <c r="J32" s="12" t="str">
        <f>'[8]Retail volumes - SMS'!B10</f>
        <v>Albania</v>
      </c>
      <c r="K32" s="14">
        <f>'[8]Retail volumes - SMS'!J10/[8]Subscribers!K10/3</f>
        <v>0.28813932835058431</v>
      </c>
      <c r="L32" s="14">
        <f>'[8]Retail volumes - SMS'!O10/[8]Subscribers!P10/3</f>
        <v>0.29495696337877575</v>
      </c>
      <c r="M32" s="12"/>
      <c r="N32" s="12" t="str">
        <f>'[8]Retail volumes - data'!B10</f>
        <v>Albania</v>
      </c>
      <c r="O32" s="53">
        <f>'[8]Retail volumes - data'!J10/([8]Subscribers!K10)/3</f>
        <v>1.5259924383921543E-2</v>
      </c>
      <c r="P32" s="53">
        <f>'[8]Retail volumes - data'!O10/([8]Subscribers!P10)/3</f>
        <v>2.674165803787042E-2</v>
      </c>
      <c r="Q32" s="12"/>
    </row>
    <row r="33" spans="1:17" s="6" customFormat="1" ht="15" customHeight="1" x14ac:dyDescent="0.35">
      <c r="A33" s="416"/>
      <c r="B33" s="12" t="str">
        <f>'[8]Retail volumes - voice'!B13</f>
        <v>Bosnia</v>
      </c>
      <c r="C33" s="13">
        <f>('[8]Retail volumes - voice'!J13/([8]Subscribers!K13))/3</f>
        <v>3.141627942998761</v>
      </c>
      <c r="D33" s="13">
        <f>('[8]Retail volumes - voice'!O13/([8]Subscribers!P13))/3</f>
        <v>2.5301067082044013</v>
      </c>
      <c r="E33" s="12"/>
      <c r="F33" s="12" t="str">
        <f>'[8]Retail volumes - voice'!B13</f>
        <v>Bosnia</v>
      </c>
      <c r="G33" s="13">
        <f>('[8]Retail volumes - voice'!J23/([8]Subscribers!K13))/3</f>
        <v>3.5792854192482442</v>
      </c>
      <c r="H33" s="13">
        <f>('[8]Retail volumes - voice'!O23/([8]Subscribers!P13))/3</f>
        <v>3.0321428488273274</v>
      </c>
      <c r="I33" s="12"/>
      <c r="J33" s="12" t="str">
        <f>'[8]Retail volumes - SMS'!B13</f>
        <v>Bosnia</v>
      </c>
      <c r="K33" s="14">
        <f>'[8]Retail volumes - SMS'!J13/[8]Subscribers!K13/3</f>
        <v>1.4627555762081785</v>
      </c>
      <c r="L33" s="14">
        <f>'[8]Retail volumes - SMS'!O13/[8]Subscribers!P13/3</f>
        <v>1.3270770613449938</v>
      </c>
      <c r="M33" s="12"/>
      <c r="N33" s="12" t="str">
        <f>'[8]Retail volumes - data'!B13</f>
        <v>Bosnia</v>
      </c>
      <c r="O33" s="53">
        <f>'[8]Retail volumes - data'!J13/([8]Subscribers!K13)/3</f>
        <v>2.865551425030979E-2</v>
      </c>
      <c r="P33" s="53">
        <f>'[8]Retail volumes - data'!O13/([8]Subscribers!P13)/3</f>
        <v>3.0608467271571568E-2</v>
      </c>
      <c r="Q33" s="12"/>
    </row>
    <row r="34" spans="1:17" s="6" customFormat="1" ht="15" customHeight="1" x14ac:dyDescent="0.35">
      <c r="A34" s="416"/>
      <c r="B34" s="12" t="str">
        <f>'[8]Retail volumes - voice'!B8</f>
        <v>Kosovo</v>
      </c>
      <c r="C34" s="13">
        <f>('[8]Retail volumes - voice'!J8/([8]Subscribers!K8))/3</f>
        <v>0.21689718470533403</v>
      </c>
      <c r="D34" s="13">
        <f>('[8]Retail volumes - voice'!O8/([8]Subscribers!P8))/3</f>
        <v>0.23047234811031189</v>
      </c>
      <c r="E34" s="12"/>
      <c r="F34" s="12" t="str">
        <f>'[8]Retail volumes - voice'!B8</f>
        <v>Kosovo</v>
      </c>
      <c r="G34" s="13">
        <f>('[8]Retail volumes - voice'!J18/([8]Subscribers!K8))/3</f>
        <v>0.4227022797138078</v>
      </c>
      <c r="H34" s="13">
        <f>('[8]Retail volumes - voice'!O18/([8]Subscribers!P8))/3</f>
        <v>0.39884656824916048</v>
      </c>
      <c r="I34" s="12"/>
      <c r="J34" s="12" t="str">
        <f>'[8]Retail volumes - SMS'!B8</f>
        <v>Kosovo</v>
      </c>
      <c r="K34" s="14">
        <f>'[8]Retail volumes - SMS'!J8/[8]Subscribers!K8/3</f>
        <v>0.13229684188811611</v>
      </c>
      <c r="L34" s="14">
        <f>'[8]Retail volumes - SMS'!O8/[8]Subscribers!P8/3</f>
        <v>0.1264355654595517</v>
      </c>
      <c r="M34" s="12"/>
      <c r="N34" s="12" t="str">
        <f>'[8]Retail volumes - data'!B8</f>
        <v>Kosovo</v>
      </c>
      <c r="O34" s="53">
        <f>'[8]Retail volumes - data'!J8/([8]Subscribers!K8)/3</f>
        <v>2.2895788582905027E-2</v>
      </c>
      <c r="P34" s="53">
        <f>'[8]Retail volumes - data'!O8/([8]Subscribers!P8)/3</f>
        <v>2.8788227947605789E-2</v>
      </c>
      <c r="Q34" s="12"/>
    </row>
    <row r="35" spans="1:17" s="6" customFormat="1" ht="15.75" customHeight="1" x14ac:dyDescent="0.35">
      <c r="A35" s="416"/>
      <c r="B35" s="12" t="str">
        <f>'[8]Retail volumes - voice'!B9</f>
        <v>Montenegro</v>
      </c>
      <c r="C35" s="13">
        <f>('[8]Retail volumes - voice'!J9/([8]Subscribers!K9))/3</f>
        <v>154.99336011852927</v>
      </c>
      <c r="D35" s="13">
        <f>('[8]Retail volumes - voice'!O9/([8]Subscribers!P9))/3</f>
        <v>138.27665780769777</v>
      </c>
      <c r="E35" s="12"/>
      <c r="F35" s="12" t="str">
        <f>'[8]Retail volumes - voice'!B9</f>
        <v>Montenegro</v>
      </c>
      <c r="G35" s="13">
        <f>('[8]Retail volumes - voice'!J19/([8]Subscribers!K9))/3</f>
        <v>52.54754993954905</v>
      </c>
      <c r="H35" s="13">
        <f>('[8]Retail volumes - voice'!O19/([8]Subscribers!P9))/3</f>
        <v>50.247760265921727</v>
      </c>
      <c r="I35" s="12"/>
      <c r="J35" s="12" t="str">
        <f>'[8]Retail volumes - SMS'!B9</f>
        <v>Montenegro</v>
      </c>
      <c r="K35" s="14">
        <f>'[8]Retail volumes - SMS'!J9/[8]Subscribers!K9/3</f>
        <v>6.5664039132838115</v>
      </c>
      <c r="L35" s="14">
        <f>'[8]Retail volumes - SMS'!O9/[8]Subscribers!P9/3</f>
        <v>6.2031431275569391</v>
      </c>
      <c r="M35" s="12"/>
      <c r="N35" s="12" t="str">
        <f>'[8]Retail volumes - data'!B9</f>
        <v>Montenegro</v>
      </c>
      <c r="O35" s="53">
        <f>'[8]Retail volumes - data'!J9/([8]Subscribers!K9)/3</f>
        <v>2.2923645141948024</v>
      </c>
      <c r="P35" s="53">
        <f>'[8]Retail volumes - data'!O9/([8]Subscribers!P9)/3</f>
        <v>2.2666980334692908</v>
      </c>
      <c r="Q35" s="12"/>
    </row>
    <row r="36" spans="1:17" s="6" customFormat="1" ht="15.75" customHeight="1" x14ac:dyDescent="0.35">
      <c r="A36" s="416"/>
      <c r="B36" s="12" t="str">
        <f>'[8]Retail volumes - voice'!B12</f>
        <v>North Macedonia</v>
      </c>
      <c r="C36" s="13">
        <f>('[8]Retail volumes - voice'!J12/([8]Subscribers!K12))/3</f>
        <v>0.77592795234877332</v>
      </c>
      <c r="D36" s="13">
        <f>('[8]Retail volumes - voice'!O12/([8]Subscribers!P12))/3</f>
        <v>1.1583081470627385</v>
      </c>
      <c r="E36" s="12"/>
      <c r="F36" s="12" t="str">
        <f>'[8]Retail volumes - voice'!B12</f>
        <v>North Macedonia</v>
      </c>
      <c r="G36" s="13">
        <f>('[8]Retail volumes - voice'!J22/([8]Subscribers!K12))/3</f>
        <v>1.0202430683540156</v>
      </c>
      <c r="H36" s="13">
        <f>('[8]Retail volumes - voice'!O22/([8]Subscribers!P12))/3</f>
        <v>1.1406400249937572</v>
      </c>
      <c r="I36" s="12"/>
      <c r="J36" s="12" t="str">
        <f>'[8]Retail volumes - SMS'!B12</f>
        <v>North Macedonia</v>
      </c>
      <c r="K36" s="14">
        <f>'[8]Retail volumes - SMS'!J12/[8]Subscribers!K12/3</f>
        <v>0.41668012807616245</v>
      </c>
      <c r="L36" s="14">
        <f>'[8]Retail volumes - SMS'!O12/[8]Subscribers!P12/3</f>
        <v>0.5483665501684768</v>
      </c>
      <c r="M36" s="12"/>
      <c r="N36" s="12" t="str">
        <f>'[8]Retail volumes - data'!B12</f>
        <v>North Macedonia</v>
      </c>
      <c r="O36" s="53">
        <f>'[8]Retail volumes - data'!J12/([8]Subscribers!K12)/3</f>
        <v>1.4224710846264156E-2</v>
      </c>
      <c r="P36" s="53">
        <f>'[8]Retail volumes - data'!O12/([8]Subscribers!P12)/3</f>
        <v>2.1857420189788573E-2</v>
      </c>
      <c r="Q36" s="12"/>
    </row>
    <row r="37" spans="1:17" s="6" customFormat="1" ht="15.75" customHeight="1" x14ac:dyDescent="0.35">
      <c r="A37" s="416"/>
      <c r="B37" s="12" t="str">
        <f>'[8]Retail volumes - voice'!B11</f>
        <v>Serbia</v>
      </c>
      <c r="C37" s="13">
        <f>('[8]Retail volumes - voice'!J11/([8]Subscribers!K11))/3</f>
        <v>1.9849584864397514</v>
      </c>
      <c r="D37" s="13">
        <f>('[8]Retail volumes - voice'!O11/([8]Subscribers!P11))/3</f>
        <v>1.8699274949702007</v>
      </c>
      <c r="E37" s="12"/>
      <c r="F37" s="12" t="str">
        <f>'[8]Retail volumes - voice'!B11</f>
        <v>Serbia</v>
      </c>
      <c r="G37" s="13">
        <f>('[8]Retail volumes - voice'!J21/([8]Subscribers!K11))/3</f>
        <v>2.7940865250811977</v>
      </c>
      <c r="H37" s="13">
        <f>('[8]Retail volumes - voice'!O21/([8]Subscribers!P11))/3</f>
        <v>2.4354169039213454</v>
      </c>
      <c r="I37" s="12"/>
      <c r="J37" s="12" t="str">
        <f>'[8]Retail volumes - SMS'!B11</f>
        <v>Serbia</v>
      </c>
      <c r="K37" s="14">
        <f>'[8]Retail volumes - SMS'!J11/[8]Subscribers!K11/3</f>
        <v>1.1655357629750183</v>
      </c>
      <c r="L37" s="14">
        <f>'[8]Retail volumes - SMS'!O11/[8]Subscribers!P11/3</f>
        <v>1.2130570739854989</v>
      </c>
      <c r="M37" s="12"/>
      <c r="N37" s="12" t="str">
        <f>'[8]Retail volumes - data'!B11</f>
        <v>Serbia</v>
      </c>
      <c r="O37" s="14">
        <f>'[8]Retail volumes - data'!J11/([8]Subscribers!K11)/3</f>
        <v>1.9083508867104335E-2</v>
      </c>
      <c r="P37" s="14">
        <f>'[8]Retail volumes - data'!O11/([8]Subscribers!P11)/3</f>
        <v>2.3365042421136545E-2</v>
      </c>
      <c r="Q37" s="12"/>
    </row>
    <row r="38" spans="1:17" s="36" customFormat="1" x14ac:dyDescent="0.35">
      <c r="A38" s="43"/>
    </row>
    <row r="39" spans="1:17" s="4" customFormat="1" ht="44.25" customHeight="1" x14ac:dyDescent="0.35">
      <c r="A39" s="410" t="s">
        <v>87</v>
      </c>
      <c r="B39" s="390" t="s">
        <v>85</v>
      </c>
      <c r="C39" s="390"/>
      <c r="D39" s="390"/>
      <c r="E39" s="3"/>
      <c r="F39" s="390" t="s">
        <v>9</v>
      </c>
      <c r="G39" s="390"/>
      <c r="H39" s="390"/>
      <c r="I39" s="3"/>
      <c r="J39" s="390" t="s">
        <v>10</v>
      </c>
      <c r="K39" s="390"/>
      <c r="L39" s="390"/>
      <c r="M39" s="3"/>
      <c r="N39" s="390" t="s">
        <v>11</v>
      </c>
      <c r="O39" s="390"/>
      <c r="P39" s="390"/>
      <c r="Q39" s="3"/>
    </row>
    <row r="40" spans="1:17" s="6" customFormat="1" ht="15" customHeight="1" x14ac:dyDescent="0.35">
      <c r="A40" s="410"/>
      <c r="B40" s="5" t="s">
        <v>4</v>
      </c>
      <c r="C40" s="5" t="s">
        <v>204</v>
      </c>
      <c r="D40" s="5" t="s">
        <v>205</v>
      </c>
      <c r="E40" s="5"/>
      <c r="F40" s="5" t="s">
        <v>4</v>
      </c>
      <c r="G40" s="5" t="s">
        <v>204</v>
      </c>
      <c r="H40" s="5" t="s">
        <v>205</v>
      </c>
      <c r="I40" s="5"/>
      <c r="J40" s="5" t="s">
        <v>4</v>
      </c>
      <c r="K40" s="5" t="s">
        <v>204</v>
      </c>
      <c r="L40" s="5" t="s">
        <v>205</v>
      </c>
      <c r="M40" s="5"/>
      <c r="N40" s="5" t="s">
        <v>4</v>
      </c>
      <c r="O40" s="5" t="s">
        <v>204</v>
      </c>
      <c r="P40" s="5" t="s">
        <v>205</v>
      </c>
      <c r="Q40" s="5"/>
    </row>
    <row r="41" spans="1:17" s="6" customFormat="1" ht="15" customHeight="1" x14ac:dyDescent="0.35">
      <c r="A41" s="410"/>
      <c r="B41" s="5" t="str">
        <f>'[8]List of NRAs'!A5</f>
        <v>Albania</v>
      </c>
      <c r="C41" s="15">
        <f>(('[8]Retail volumes - voice'!J10+'[8]Retail volumes - voice'!K10)/([8]Subscribers!J10))/3</f>
        <v>1.0212730602486262</v>
      </c>
      <c r="D41" s="15">
        <f>(('[8]Retail volumes - voice'!O10+'[8]Retail volumes - voice'!P10)/([8]Subscribers!O10))/3</f>
        <v>1.3754432025491736</v>
      </c>
      <c r="E41" s="5"/>
      <c r="F41" s="5" t="str">
        <f>'[8]Retail volumes - voice'!B40</f>
        <v>Albania</v>
      </c>
      <c r="G41" s="15">
        <f>('[8]Retail volumes - voice'!J20+'[8]Retail volumes - voice'!K20)/([8]Subscribers!J10)/3</f>
        <v>1.0908118247023648</v>
      </c>
      <c r="H41" s="15">
        <f>('[8]Retail volumes - voice'!O20+'[8]Retail volumes - voice'!P20)/([8]Subscribers!O10)/3</f>
        <v>1.4849082294069451</v>
      </c>
      <c r="I41" s="5"/>
      <c r="J41" s="5" t="str">
        <f>'[8]Retail volumes - SMS'!B10</f>
        <v>Albania</v>
      </c>
      <c r="K41" s="8">
        <f>('[8]Retail volumes - SMS'!J10+'[8]Retail volumes - SMS'!K10)/[8]Subscribers!J10/3</f>
        <v>0.43267000531983196</v>
      </c>
      <c r="L41" s="8">
        <f>('[8]Retail volumes - SMS'!O10+'[8]Retail volumes - SMS'!P10)/([8]Subscribers!O10)/3</f>
        <v>0.50101748986850192</v>
      </c>
      <c r="M41" s="5"/>
      <c r="N41" s="5" t="str">
        <f>'[8]Retail volumes - data'!B10</f>
        <v>Albania</v>
      </c>
      <c r="O41" s="9">
        <f>('[8]Retail volumes - data'!J10+'[8]Retail volumes - data'!K10)/([8]Subscribers!J10)/3</f>
        <v>3.4399349193767616E-2</v>
      </c>
      <c r="P41" s="9">
        <f>('[8]Retail volumes - data'!O10+'[8]Retail volumes - data'!P10)/([8]Subscribers!O10)/3</f>
        <v>7.1370737189336869E-2</v>
      </c>
      <c r="Q41" s="5"/>
    </row>
    <row r="42" spans="1:17" s="6" customFormat="1" ht="15" customHeight="1" x14ac:dyDescent="0.35">
      <c r="A42" s="410"/>
      <c r="B42" s="5" t="str">
        <f>'[8]List of NRAs'!A8</f>
        <v>Bosnia</v>
      </c>
      <c r="C42" s="15">
        <f>(('[8]Retail volumes - voice'!J13+'[8]Retail volumes - voice'!K13)/([8]Subscribers!J13))/3</f>
        <v>2.9733135086837552</v>
      </c>
      <c r="D42" s="15">
        <f>(('[8]Retail volumes - voice'!O13+'[8]Retail volumes - voice'!P13)/([8]Subscribers!O13))/3</f>
        <v>2.3941805422086557</v>
      </c>
      <c r="E42" s="5"/>
      <c r="F42" s="5" t="str">
        <f>'[8]Retail volumes - voice'!B43</f>
        <v>Bosnia</v>
      </c>
      <c r="G42" s="15">
        <f>('[8]Retail volumes - voice'!J23+'[8]Retail volumes - voice'!K23)/([8]Subscribers!J13)/3</f>
        <v>3.4078037452765213</v>
      </c>
      <c r="H42" s="15">
        <f>('[8]Retail volumes - voice'!O23+'[8]Retail volumes - voice'!P23)/([8]Subscribers!O13)/3</f>
        <v>2.853184099288375</v>
      </c>
      <c r="I42" s="5"/>
      <c r="J42" s="5" t="str">
        <f>'[8]Retail volumes - SMS'!B13</f>
        <v>Bosnia</v>
      </c>
      <c r="K42" s="8">
        <f>('[8]Retail volumes - SMS'!J13+'[8]Retail volumes - SMS'!K13)/[8]Subscribers!J13/3</f>
        <v>1.39545754918933</v>
      </c>
      <c r="L42" s="8">
        <f>('[8]Retail volumes - SMS'!O13+'[8]Retail volumes - SMS'!P13)/([8]Subscribers!O13)/3</f>
        <v>1.2673588212017863</v>
      </c>
      <c r="M42" s="5"/>
      <c r="N42" s="5" t="str">
        <f>'[8]Retail volumes - data'!B13</f>
        <v>Bosnia</v>
      </c>
      <c r="O42" s="9">
        <f>('[8]Retail volumes - data'!J13+'[8]Retail volumes - data'!K13)/([8]Subscribers!J13)/3</f>
        <v>2.6526963384896036E-2</v>
      </c>
      <c r="P42" s="9">
        <f>('[8]Retail volumes - data'!O13+'[8]Retail volumes - data'!P13)/([8]Subscribers!O13)/3</f>
        <v>2.8351118731929345E-2</v>
      </c>
      <c r="Q42" s="5"/>
    </row>
    <row r="43" spans="1:17" s="6" customFormat="1" ht="15" customHeight="1" x14ac:dyDescent="0.35">
      <c r="A43" s="410"/>
      <c r="B43" s="5" t="str">
        <f>'[8]List of NRAs'!A3</f>
        <v>Kosovo</v>
      </c>
      <c r="C43" s="15">
        <f>(('[8]Retail volumes - voice'!J8+'[8]Retail volumes - voice'!K8)/([8]Subscribers!J8))/3</f>
        <v>0.21689718470533403</v>
      </c>
      <c r="D43" s="15">
        <f>(('[8]Retail volumes - voice'!O8+'[8]Retail volumes - voice'!P8)/([8]Subscribers!O8))/3</f>
        <v>0.23047234811031189</v>
      </c>
      <c r="E43" s="5"/>
      <c r="F43" s="5" t="str">
        <f>'[8]Retail volumes - voice'!B38</f>
        <v>Kosovo</v>
      </c>
      <c r="G43" s="15">
        <f>('[8]Retail volumes - voice'!J18+'[8]Retail volumes - voice'!K18)/([8]Subscribers!J8)/3</f>
        <v>0.4227022797138078</v>
      </c>
      <c r="H43" s="15">
        <f>('[8]Retail volumes - voice'!O18+'[8]Retail volumes - voice'!P18)/([8]Subscribers!O8)/3</f>
        <v>0.39884656824916048</v>
      </c>
      <c r="I43" s="5"/>
      <c r="J43" s="5" t="str">
        <f>'[8]Retail volumes - SMS'!B8</f>
        <v>Kosovo</v>
      </c>
      <c r="K43" s="8">
        <f>('[8]Retail volumes - SMS'!J8+'[8]Retail volumes - SMS'!K8)/[8]Subscribers!J8/3</f>
        <v>0.13229684188811611</v>
      </c>
      <c r="L43" s="8">
        <f>('[8]Retail volumes - SMS'!O8+'[8]Retail volumes - SMS'!P8)/([8]Subscribers!O8)/3</f>
        <v>0.1264355654595517</v>
      </c>
      <c r="M43" s="5"/>
      <c r="N43" s="5" t="str">
        <f>'[8]Retail volumes - data'!B8</f>
        <v>Kosovo</v>
      </c>
      <c r="O43" s="9">
        <f>('[8]Retail volumes - data'!J8+'[8]Retail volumes - data'!K8)/([8]Subscribers!J8)/3</f>
        <v>2.2895788582905027E-2</v>
      </c>
      <c r="P43" s="9">
        <f>('[8]Retail volumes - data'!O8+'[8]Retail volumes - data'!P8)/([8]Subscribers!O8)/3</f>
        <v>2.8788227947605789E-2</v>
      </c>
      <c r="Q43" s="5"/>
    </row>
    <row r="44" spans="1:17" s="6" customFormat="1" ht="15.75" customHeight="1" x14ac:dyDescent="0.35">
      <c r="A44" s="410"/>
      <c r="B44" s="5" t="str">
        <f>'[8]List of NRAs'!A4</f>
        <v>Montenegro</v>
      </c>
      <c r="C44" s="15">
        <f>(('[8]Retail volumes - voice'!J9+'[8]Retail volumes - voice'!K9)/([8]Subscribers!J9))/3</f>
        <v>84.963465169854487</v>
      </c>
      <c r="D44" s="15">
        <f>(('[8]Retail volumes - voice'!O9+'[8]Retail volumes - voice'!P9)/([8]Subscribers!O9))/3</f>
        <v>75.390088967986273</v>
      </c>
      <c r="E44" s="5"/>
      <c r="F44" s="5" t="str">
        <f>'[8]Retail volumes - voice'!B39</f>
        <v>Montenegro</v>
      </c>
      <c r="G44" s="15">
        <f>('[8]Retail volumes - voice'!J19+'[8]Retail volumes - voice'!K19)/([8]Subscribers!J9)/3</f>
        <v>29.929341139007246</v>
      </c>
      <c r="H44" s="15">
        <f>('[8]Retail volumes - voice'!O19+'[8]Retail volumes - voice'!P19)/([8]Subscribers!O9)/3</f>
        <v>28.552879072237229</v>
      </c>
      <c r="I44" s="5"/>
      <c r="J44" s="5" t="str">
        <f>'[8]Retail volumes - SMS'!B9</f>
        <v>Montenegro</v>
      </c>
      <c r="K44" s="8">
        <f>('[8]Retail volumes - SMS'!J9+'[8]Retail volumes - SMS'!K9)/[8]Subscribers!J9/3</f>
        <v>3.7268842317104984</v>
      </c>
      <c r="L44" s="8">
        <f>('[8]Retail volumes - SMS'!O9+'[8]Retail volumes - SMS'!P9)/([8]Subscribers!O9)/3</f>
        <v>3.5401550696319894</v>
      </c>
      <c r="M44" s="5"/>
      <c r="N44" s="5" t="str">
        <f>'[8]Retail volumes - data'!B9</f>
        <v>Montenegro</v>
      </c>
      <c r="O44" s="9">
        <f>('[8]Retail volumes - data'!J9+'[8]Retail volumes - data'!K9)/([8]Subscribers!J9)/3</f>
        <v>1.2542793537525292</v>
      </c>
      <c r="P44" s="9">
        <f>('[8]Retail volumes - data'!O9+'[8]Retail volumes - data'!P9)/([8]Subscribers!O9)/3</f>
        <v>1.232855468945435</v>
      </c>
      <c r="Q44" s="5"/>
    </row>
    <row r="45" spans="1:17" s="6" customFormat="1" ht="15.75" customHeight="1" x14ac:dyDescent="0.35">
      <c r="A45" s="410"/>
      <c r="B45" s="5" t="str">
        <f>'[8]List of NRAs'!A7</f>
        <v>North Macedonia</v>
      </c>
      <c r="C45" s="15">
        <f>(('[8]Retail volumes - voice'!J12+'[8]Retail volumes - voice'!K12)/([8]Subscribers!J12))/3</f>
        <v>0.7914885149917894</v>
      </c>
      <c r="D45" s="15">
        <f>(('[8]Retail volumes - voice'!O12+'[8]Retail volumes - voice'!P12)/([8]Subscribers!O12))/3</f>
        <v>1.159330799383578</v>
      </c>
      <c r="E45" s="5"/>
      <c r="F45" s="5" t="str">
        <f>'[8]Retail volumes - voice'!B42</f>
        <v>North Macedonia</v>
      </c>
      <c r="G45" s="15">
        <f>('[8]Retail volumes - voice'!J22+'[8]Retail volumes - voice'!K22)/([8]Subscribers!J12)/3</f>
        <v>1.0769323203163523</v>
      </c>
      <c r="H45" s="15">
        <f>('[8]Retail volumes - voice'!O22+'[8]Retail volumes - voice'!P22)/([8]Subscribers!O12)/3</f>
        <v>1.1870881607661838</v>
      </c>
      <c r="I45" s="5"/>
      <c r="J45" s="5" t="str">
        <f>'[8]Retail volumes - SMS'!B12</f>
        <v>North Macedonia</v>
      </c>
      <c r="K45" s="8">
        <f>('[8]Retail volumes - SMS'!J12+'[8]Retail volumes - SMS'!K12)/[8]Subscribers!J12/3</f>
        <v>0.42485137230234088</v>
      </c>
      <c r="L45" s="8">
        <f>(('[8]Retail volumes - SMS'!O12+'[8]Retail volumes - SMS'!P12)/([8]Subscribers!O12)/3)</f>
        <v>0.55665084240901053</v>
      </c>
      <c r="M45" s="5"/>
      <c r="N45" s="5" t="str">
        <f>'[8]Retail volumes - data'!B12</f>
        <v>North Macedonia</v>
      </c>
      <c r="O45" s="9">
        <f>('[8]Retail volumes - data'!J12+'[8]Retail volumes - data'!K12)/([8]Subscribers!J12)/3</f>
        <v>1.4860605406264117E-2</v>
      </c>
      <c r="P45" s="9">
        <f>('[8]Retail volumes - data'!O12+'[8]Retail volumes - data'!P12)/([8]Subscribers!O12)/3</f>
        <v>2.2728622753595811E-2</v>
      </c>
      <c r="Q45" s="5"/>
    </row>
    <row r="46" spans="1:17" s="6" customFormat="1" ht="15.75" customHeight="1" x14ac:dyDescent="0.35">
      <c r="A46" s="410"/>
      <c r="B46" s="5" t="str">
        <f>'[8]List of NRAs'!A6</f>
        <v>Serbia</v>
      </c>
      <c r="C46" s="15">
        <f>(('[8]Retail volumes - voice'!J11+'[8]Retail volumes - voice'!K11)/([8]Subscribers!J11))/3</f>
        <v>1.9849584864397514</v>
      </c>
      <c r="D46" s="15">
        <f>(('[8]Retail volumes - voice'!O11+'[8]Retail volumes - voice'!P11)/([8]Subscribers!O11))/3</f>
        <v>1.8699274949702007</v>
      </c>
      <c r="E46" s="5"/>
      <c r="F46" s="5" t="str">
        <f>'[8]Retail volumes - voice'!B41</f>
        <v>Serbia</v>
      </c>
      <c r="G46" s="15">
        <f>('[8]Retail volumes - voice'!J21+'[8]Retail volumes - voice'!K21)/([8]Subscribers!J11)/3</f>
        <v>2.7940865250811977</v>
      </c>
      <c r="H46" s="15">
        <f>(('[8]Retail volumes - voice'!O21+'[8]Retail volumes - voice'!P21)/([8]Subscribers!O11)/3)</f>
        <v>2.4354169039213454</v>
      </c>
      <c r="I46" s="5"/>
      <c r="J46" s="5" t="str">
        <f>'[8]Retail volumes - SMS'!B11</f>
        <v>Serbia</v>
      </c>
      <c r="K46" s="8">
        <f>('[8]Retail volumes - SMS'!J11+'[8]Retail volumes - SMS'!K11)/[8]Subscribers!J11/3</f>
        <v>1.1655357629750183</v>
      </c>
      <c r="L46" s="8">
        <f>('[8]Retail volumes - SMS'!O11+'[8]Retail volumes - SMS'!P11)/([8]Subscribers!O11)/3</f>
        <v>1.2130570739854989</v>
      </c>
      <c r="M46" s="5"/>
      <c r="N46" s="5" t="str">
        <f>'[8]Retail volumes - data'!B11</f>
        <v>Serbia</v>
      </c>
      <c r="O46" s="9">
        <f>('[8]Retail volumes - data'!J11+'[8]Retail volumes - data'!K11)/([8]Subscribers!J11)/3</f>
        <v>1.9083508867104335E-2</v>
      </c>
      <c r="P46" s="9">
        <f>('[8]Retail volumes - data'!O11+'[8]Retail volumes - data'!P11)/([8]Subscribers!O11)/3</f>
        <v>2.3365042421136545E-2</v>
      </c>
      <c r="Q46" s="5"/>
    </row>
    <row r="47" spans="1:17" s="38" customFormat="1" x14ac:dyDescent="0.35">
      <c r="A47" s="37"/>
    </row>
    <row r="48" spans="1:17" s="4" customFormat="1" ht="44.25" customHeight="1" x14ac:dyDescent="0.35">
      <c r="A48" s="416" t="s">
        <v>88</v>
      </c>
      <c r="B48" s="396" t="s">
        <v>13</v>
      </c>
      <c r="C48" s="396"/>
      <c r="D48" s="396"/>
      <c r="E48" s="11"/>
      <c r="F48" s="396" t="s">
        <v>14</v>
      </c>
      <c r="G48" s="396"/>
      <c r="H48" s="396"/>
      <c r="I48" s="11"/>
      <c r="J48" s="396" t="s">
        <v>15</v>
      </c>
      <c r="K48" s="396"/>
      <c r="L48" s="396"/>
      <c r="M48" s="11"/>
      <c r="N48" s="396" t="s">
        <v>16</v>
      </c>
      <c r="O48" s="396"/>
      <c r="P48" s="396"/>
      <c r="Q48" s="11"/>
    </row>
    <row r="49" spans="1:44" s="6" customFormat="1" ht="15" customHeight="1" x14ac:dyDescent="0.35">
      <c r="A49" s="416"/>
      <c r="B49" s="12" t="s">
        <v>4</v>
      </c>
      <c r="C49" s="12" t="s">
        <v>204</v>
      </c>
      <c r="D49" s="12" t="s">
        <v>205</v>
      </c>
      <c r="E49" s="12"/>
      <c r="F49" s="12" t="s">
        <v>4</v>
      </c>
      <c r="G49" s="12" t="s">
        <v>204</v>
      </c>
      <c r="H49" s="12" t="s">
        <v>205</v>
      </c>
      <c r="I49" s="12"/>
      <c r="J49" s="12" t="s">
        <v>4</v>
      </c>
      <c r="K49" s="12" t="s">
        <v>204</v>
      </c>
      <c r="L49" s="12" t="s">
        <v>205</v>
      </c>
      <c r="M49" s="12"/>
      <c r="N49" s="12" t="s">
        <v>4</v>
      </c>
      <c r="O49" s="12" t="s">
        <v>204</v>
      </c>
      <c r="P49" s="12" t="s">
        <v>205</v>
      </c>
      <c r="Q49" s="12"/>
    </row>
    <row r="50" spans="1:44" s="6" customFormat="1" ht="15" customHeight="1" x14ac:dyDescent="0.35">
      <c r="A50" s="416"/>
      <c r="B50" s="12" t="str">
        <f>'[8]Retail volumes - voice'!B10</f>
        <v>Albania</v>
      </c>
      <c r="C50" s="13">
        <f>('[8]Retail volumes - voice'!L10/([8]Subscribers!L10))/3</f>
        <v>4.8122098069307198</v>
      </c>
      <c r="D50" s="13">
        <f>('[8]Retail volumes - voice'!Q10/([8]Subscribers!Q10))/3</f>
        <v>6.5122589284602057</v>
      </c>
      <c r="E50" s="12"/>
      <c r="F50" s="12" t="str">
        <f>'[8]Retail volumes - voice'!B40</f>
        <v>Albania</v>
      </c>
      <c r="G50" s="13">
        <f>('[8]Retail volumes - voice'!L20/([8]Subscribers!L10))/3</f>
        <v>3.513742558967845</v>
      </c>
      <c r="H50" s="13">
        <f>('[8]Retail volumes - voice'!Q20/([8]Subscribers!Q10))/3</f>
        <v>4.8100742844566948</v>
      </c>
      <c r="I50" s="12"/>
      <c r="J50" s="12" t="str">
        <f>'[8]Retail volumes - SMS'!B10</f>
        <v>Albania</v>
      </c>
      <c r="K50" s="14">
        <f>'[8]Retail volumes - SMS'!L10/[8]Subscribers!L10/3</f>
        <v>1.2660144040372687</v>
      </c>
      <c r="L50" s="14">
        <f>'[8]Retail volumes - SMS'!Q10/[8]Subscribers!Q10/3</f>
        <v>1.4754648280329359</v>
      </c>
      <c r="M50" s="12"/>
      <c r="N50" s="12" t="str">
        <f>'[8]Retail volumes - data'!B10</f>
        <v>Albania</v>
      </c>
      <c r="O50" s="14">
        <f>'[8]Retail volumes - data'!L10/([8]Subscribers!L10)/3</f>
        <v>0.14707574344535745</v>
      </c>
      <c r="P50" s="14">
        <f>'[8]Retail volumes - data'!Q10/([8]Subscribers!Q10)/3</f>
        <v>0.25686079566220965</v>
      </c>
      <c r="Q50" s="12"/>
    </row>
    <row r="51" spans="1:44" s="6" customFormat="1" ht="15" customHeight="1" x14ac:dyDescent="0.35">
      <c r="A51" s="416"/>
      <c r="B51" s="12" t="str">
        <f>'[8]Retail volumes - voice'!B13</f>
        <v>Bosnia</v>
      </c>
      <c r="C51" s="13">
        <f>('[8]Retail volumes - voice'!L13/([8]Subscribers!L13))/3</f>
        <v>0.6636067163192455</v>
      </c>
      <c r="D51" s="13">
        <f>('[8]Retail volumes - voice'!Q13/([8]Subscribers!Q13))/3</f>
        <v>0.56415037306412263</v>
      </c>
      <c r="E51" s="12"/>
      <c r="F51" s="12" t="str">
        <f>'[8]Retail volumes - voice'!B43</f>
        <v>Bosnia</v>
      </c>
      <c r="G51" s="13">
        <f>('[8]Retail volumes - voice'!L23/([8]Subscribers!L13))/3</f>
        <v>0.78915722826965162</v>
      </c>
      <c r="H51" s="13">
        <f>('[8]Retail volumes - voice'!Q23/([8]Subscribers!Q13))/3</f>
        <v>0.6796984642527768</v>
      </c>
      <c r="I51" s="12"/>
      <c r="J51" s="12" t="str">
        <f>'[8]Retail volumes - SMS'!B13</f>
        <v>Bosnia</v>
      </c>
      <c r="K51" s="14">
        <f>'[8]Retail volumes - SMS'!L13/[8]Subscribers!L13/3</f>
        <v>0.70713204941753716</v>
      </c>
      <c r="L51" s="14">
        <f>'[8]Retail volumes - SMS'!Q13/[8]Subscribers!Q13/3</f>
        <v>0.60939615739327035</v>
      </c>
      <c r="M51" s="12"/>
      <c r="N51" s="12" t="str">
        <f>'[8]Retail volumes - data'!B13</f>
        <v>Bosnia</v>
      </c>
      <c r="O51" s="14">
        <f>'[8]Retail volumes - data'!L13/([8]Subscribers!L13)/3</f>
        <v>2.1718008608405683E-3</v>
      </c>
      <c r="P51" s="14">
        <f>'[8]Retail volumes - data'!Q13/([8]Subscribers!Q13)/3</f>
        <v>2.5163398692810458E-3</v>
      </c>
      <c r="Q51" s="12"/>
    </row>
    <row r="52" spans="1:44" s="6" customFormat="1" ht="15" customHeight="1" x14ac:dyDescent="0.35">
      <c r="A52" s="416"/>
      <c r="B52" s="12" t="str">
        <f>'[8]Retail volumes - voice'!B8</f>
        <v>Kosovo</v>
      </c>
      <c r="C52" s="13">
        <f>('[8]Retail volumes - voice'!L8/([8]Subscribers!L8))/3</f>
        <v>0.13032564760965293</v>
      </c>
      <c r="D52" s="13">
        <f>('[8]Retail volumes - voice'!Q8/([8]Subscribers!Q8))/3</f>
        <v>0.1160618840067093</v>
      </c>
      <c r="E52" s="12"/>
      <c r="F52" s="12" t="str">
        <f>'[8]Retail volumes - voice'!B38</f>
        <v>Kosovo</v>
      </c>
      <c r="G52" s="13">
        <f>('[8]Retail volumes - voice'!L18/([8]Subscribers!L8))/3</f>
        <v>0.19618672871710022</v>
      </c>
      <c r="H52" s="13">
        <f>('[8]Retail volumes - voice'!Q18/([8]Subscribers!Q8))/3</f>
        <v>0.17929959850140278</v>
      </c>
      <c r="I52" s="12"/>
      <c r="J52" s="12" t="str">
        <f>'[8]Retail volumes - SMS'!B8</f>
        <v>Kosovo</v>
      </c>
      <c r="K52" s="14">
        <f>'[8]Retail volumes - SMS'!L8/[8]Subscribers!L8/3</f>
        <v>0.29268834863520865</v>
      </c>
      <c r="L52" s="14">
        <f>'[8]Retail volumes - SMS'!Q8/[8]Subscribers!Q8/3</f>
        <v>0.26200168434574356</v>
      </c>
      <c r="M52" s="12"/>
      <c r="N52" s="12" t="str">
        <f>'[8]Retail volumes - data'!B8</f>
        <v>Kosovo</v>
      </c>
      <c r="O52" s="14">
        <f>'[8]Retail volumes - data'!L8/([8]Subscribers!L8)/3</f>
        <v>1.1734832868382299E-2</v>
      </c>
      <c r="P52" s="14">
        <f>'[8]Retail volumes - data'!Q8/([8]Subscribers!Q8)/3</f>
        <v>1.5076128397789245E-2</v>
      </c>
      <c r="Q52" s="12"/>
    </row>
    <row r="53" spans="1:44" s="6" customFormat="1" ht="15.75" customHeight="1" x14ac:dyDescent="0.35">
      <c r="A53" s="416"/>
      <c r="B53" s="12" t="str">
        <f>'[8]Retail volumes - voice'!B9</f>
        <v>Montenegro</v>
      </c>
      <c r="C53" s="13">
        <f>('[8]Retail volumes - voice'!L9/([8]Subscribers!L9))/3</f>
        <v>1.1058263683882676</v>
      </c>
      <c r="D53" s="13">
        <f>('[8]Retail volumes - voice'!Q9/([8]Subscribers!Q9))/3</f>
        <v>0.96803604038669633</v>
      </c>
      <c r="E53" s="12"/>
      <c r="F53" s="12" t="str">
        <f>'[8]Retail volumes - voice'!B39</f>
        <v>Montenegro</v>
      </c>
      <c r="G53" s="13">
        <f>('[8]Retail volumes - voice'!L19/([8]Subscribers!L9))/3</f>
        <v>0.64393400981622373</v>
      </c>
      <c r="H53" s="13">
        <f>('[8]Retail volumes - voice'!Q19/([8]Subscribers!Q9))/3</f>
        <v>0.60183326626065337</v>
      </c>
      <c r="I53" s="12"/>
      <c r="J53" s="12" t="str">
        <f>'[8]Retail volumes - SMS'!B9</f>
        <v>Montenegro</v>
      </c>
      <c r="K53" s="14">
        <f>'[8]Retail volumes - SMS'!L9/[8]Subscribers!L9/3</f>
        <v>0.32558748386281361</v>
      </c>
      <c r="L53" s="14">
        <f>'[8]Retail volumes - SMS'!Q9/[8]Subscribers!Q9/3</f>
        <v>0.31199527808333111</v>
      </c>
      <c r="M53" s="12"/>
      <c r="N53" s="12" t="str">
        <f>'[8]Retail volumes - data'!B9</f>
        <v>Montenegro</v>
      </c>
      <c r="O53" s="14">
        <f>'[8]Retail volumes - data'!L9/([8]Subscribers!L9)/3</f>
        <v>6.452287215775193E-3</v>
      </c>
      <c r="P53" s="14">
        <f>'[8]Retail volumes - data'!Q9/([8]Subscribers!Q9)/3</f>
        <v>7.5080219165002448E-3</v>
      </c>
      <c r="Q53" s="12"/>
    </row>
    <row r="54" spans="1:44" s="6" customFormat="1" ht="15.75" customHeight="1" x14ac:dyDescent="0.35">
      <c r="A54" s="416"/>
      <c r="B54" s="12" t="str">
        <f>'[8]Retail volumes - voice'!B12</f>
        <v>North Macedonia</v>
      </c>
      <c r="C54" s="13">
        <f>('[8]Retail volumes - voice'!L12/([8]Subscribers!L12))/3</f>
        <v>0.47868613446584479</v>
      </c>
      <c r="D54" s="13">
        <f>('[8]Retail volumes - voice'!Q12/([8]Subscribers!Q12))/3</f>
        <v>1.8878719531497306</v>
      </c>
      <c r="E54" s="12"/>
      <c r="F54" s="12" t="str">
        <f>'[8]Retail volumes - voice'!B42</f>
        <v>North Macedonia</v>
      </c>
      <c r="G54" s="13">
        <f>('[8]Retail volumes - voice'!L22/([8]Subscribers!L12))/3</f>
        <v>0.82581822839714747</v>
      </c>
      <c r="H54" s="13">
        <f>('[8]Retail volumes - voice'!Q22/([8]Subscribers!Q12))/3</f>
        <v>0.86137002743484226</v>
      </c>
      <c r="I54" s="12"/>
      <c r="J54" s="12" t="str">
        <f>'[8]Retail volumes - SMS'!B12</f>
        <v>North Macedonia</v>
      </c>
      <c r="K54" s="14">
        <f>'[8]Retail volumes - SMS'!L12/[8]Subscribers!L12/3</f>
        <v>0.75551112082844707</v>
      </c>
      <c r="L54" s="14">
        <f>'[8]Retail volumes - SMS'!Q12/[8]Subscribers!Q12/3</f>
        <v>0.83992560937005389</v>
      </c>
      <c r="M54" s="12"/>
      <c r="N54" s="12" t="str">
        <f>'[8]Retail volumes - data'!B12</f>
        <v>North Macedonia</v>
      </c>
      <c r="O54" s="14">
        <f>'[8]Retail volumes - data'!L12/([8]Subscribers!L12)/3</f>
        <v>2.355762831103167E-2</v>
      </c>
      <c r="P54" s="14">
        <f>'[8]Retail volumes - data'!Q12/([8]Subscribers!Q12)/3</f>
        <v>3.1863786355433688E-2</v>
      </c>
      <c r="Q54" s="12"/>
    </row>
    <row r="55" spans="1:44" s="6" customFormat="1" ht="15.75" customHeight="1" x14ac:dyDescent="0.35">
      <c r="A55" s="416"/>
      <c r="B55" s="12" t="str">
        <f>'[8]Retail volumes - voice'!B11</f>
        <v>Serbia</v>
      </c>
      <c r="C55" s="13">
        <f>('[8]Retail volumes - voice'!L11/([8]Subscribers!L11))/3</f>
        <v>0.57601287053337769</v>
      </c>
      <c r="D55" s="13">
        <f>('[8]Retail volumes - voice'!Q11/([8]Subscribers!Q11))/3</f>
        <v>0.58139518582383543</v>
      </c>
      <c r="E55" s="12"/>
      <c r="F55" s="12" t="str">
        <f>'[8]Retail volumes - voice'!B41</f>
        <v>Serbia</v>
      </c>
      <c r="G55" s="13">
        <f>('[8]Retail volumes - voice'!L21/([8]Subscribers!L11))/3</f>
        <v>0.86629177174033722</v>
      </c>
      <c r="H55" s="13">
        <f>('[8]Retail volumes - voice'!Q21/([8]Subscribers!Q11))/3</f>
        <v>0.87717121588089331</v>
      </c>
      <c r="I55" s="12"/>
      <c r="J55" s="12" t="str">
        <f>'[8]Retail volumes - SMS'!B11</f>
        <v>Serbia</v>
      </c>
      <c r="K55" s="14">
        <f>'[8]Retail volumes - SMS'!L11/[8]Subscribers!L11/3</f>
        <v>0.82114082250876275</v>
      </c>
      <c r="L55" s="14">
        <f>'[8]Retail volumes - SMS'!Q11/[8]Subscribers!Q11/3</f>
        <v>0.77385825704579114</v>
      </c>
      <c r="M55" s="12"/>
      <c r="N55" s="12" t="str">
        <f>'[8]Retail volumes - data'!B11</f>
        <v>Serbia</v>
      </c>
      <c r="O55" s="14">
        <f>'[8]Retail volumes - data'!L11/([8]Subscribers!L11)/3</f>
        <v>5.741522735563275E-3</v>
      </c>
      <c r="P55" s="14">
        <f>'[8]Retail volumes - data'!Q11/([8]Subscribers!Q11)/3</f>
        <v>5.0483310201735561E-3</v>
      </c>
      <c r="Q55" s="12"/>
    </row>
    <row r="56" spans="1:44" s="38" customFormat="1" x14ac:dyDescent="0.35">
      <c r="A56" s="37"/>
      <c r="AJ56" s="48"/>
      <c r="AK56" s="48"/>
      <c r="AL56" s="48"/>
      <c r="AM56" s="48"/>
      <c r="AN56" s="48"/>
      <c r="AO56" s="48"/>
      <c r="AP56" s="48"/>
      <c r="AQ56" s="48"/>
      <c r="AR56" s="48"/>
    </row>
    <row r="57" spans="1:44" s="4" customFormat="1" ht="15" customHeight="1" x14ac:dyDescent="0.35">
      <c r="A57" s="416" t="s">
        <v>29</v>
      </c>
      <c r="B57" s="11" t="s">
        <v>30</v>
      </c>
      <c r="C57" s="11"/>
      <c r="D57" s="11"/>
      <c r="E57" s="11"/>
      <c r="F57" s="11"/>
      <c r="G57" s="11"/>
      <c r="H57" s="11"/>
      <c r="I57" s="11"/>
      <c r="J57" s="11"/>
      <c r="K57" s="11" t="s">
        <v>31</v>
      </c>
      <c r="L57" s="11"/>
      <c r="M57" s="11"/>
      <c r="N57" s="11"/>
      <c r="O57" s="11"/>
      <c r="P57" s="11"/>
      <c r="Q57" s="11"/>
      <c r="R57" s="11"/>
      <c r="S57" s="11"/>
      <c r="T57" s="11" t="s">
        <v>32</v>
      </c>
      <c r="U57" s="11"/>
      <c r="V57" s="11"/>
      <c r="W57" s="11"/>
      <c r="X57" s="11"/>
      <c r="Y57" s="11"/>
      <c r="Z57" s="11"/>
      <c r="AA57" s="11"/>
      <c r="AB57" s="11"/>
    </row>
    <row r="58" spans="1:44" s="4" customFormat="1" ht="15" customHeight="1" x14ac:dyDescent="0.35">
      <c r="A58" s="416"/>
      <c r="B58" s="11" t="s">
        <v>22</v>
      </c>
      <c r="C58" s="393" t="s">
        <v>204</v>
      </c>
      <c r="D58" s="393"/>
      <c r="E58" s="393"/>
      <c r="F58" s="232"/>
      <c r="G58" s="23" t="s">
        <v>205</v>
      </c>
      <c r="H58" s="23"/>
      <c r="I58" s="23"/>
      <c r="J58" s="11"/>
      <c r="K58" s="11" t="s">
        <v>22</v>
      </c>
      <c r="L58" s="393" t="s">
        <v>204</v>
      </c>
      <c r="M58" s="393"/>
      <c r="N58" s="393"/>
      <c r="O58" s="415" t="s">
        <v>205</v>
      </c>
      <c r="P58" s="415"/>
      <c r="Q58" s="415"/>
      <c r="R58" s="234"/>
      <c r="S58" s="11"/>
      <c r="T58" s="11" t="s">
        <v>22</v>
      </c>
      <c r="U58" s="393" t="s">
        <v>204</v>
      </c>
      <c r="V58" s="393"/>
      <c r="W58" s="393"/>
      <c r="X58" s="415" t="s">
        <v>205</v>
      </c>
      <c r="Y58" s="415"/>
      <c r="Z58" s="415"/>
      <c r="AA58" s="11"/>
      <c r="AB58" s="11"/>
    </row>
    <row r="59" spans="1:44" s="6" customFormat="1" ht="52.5" customHeight="1" x14ac:dyDescent="0.35">
      <c r="A59" s="416"/>
      <c r="B59" s="12" t="s">
        <v>4</v>
      </c>
      <c r="C59" s="17" t="s">
        <v>33</v>
      </c>
      <c r="D59" s="17" t="s">
        <v>34</v>
      </c>
      <c r="E59" s="17" t="s">
        <v>35</v>
      </c>
      <c r="F59" s="17" t="s">
        <v>4</v>
      </c>
      <c r="G59" s="17" t="s">
        <v>33</v>
      </c>
      <c r="H59" s="17" t="s">
        <v>34</v>
      </c>
      <c r="I59" s="17" t="s">
        <v>35</v>
      </c>
      <c r="J59" s="12"/>
      <c r="K59" s="12" t="s">
        <v>4</v>
      </c>
      <c r="L59" s="17" t="s">
        <v>33</v>
      </c>
      <c r="M59" s="17" t="s">
        <v>34</v>
      </c>
      <c r="N59" s="17" t="s">
        <v>35</v>
      </c>
      <c r="O59" s="17" t="s">
        <v>4</v>
      </c>
      <c r="P59" s="17" t="s">
        <v>33</v>
      </c>
      <c r="Q59" s="17" t="s">
        <v>34</v>
      </c>
      <c r="R59" s="17" t="s">
        <v>35</v>
      </c>
      <c r="S59" s="12"/>
      <c r="T59" s="12" t="s">
        <v>4</v>
      </c>
      <c r="U59" s="17" t="s">
        <v>33</v>
      </c>
      <c r="V59" s="17" t="s">
        <v>34</v>
      </c>
      <c r="W59" s="17" t="s">
        <v>35</v>
      </c>
      <c r="X59" s="17" t="s">
        <v>4</v>
      </c>
      <c r="Y59" s="17" t="s">
        <v>33</v>
      </c>
      <c r="Z59" s="17" t="s">
        <v>34</v>
      </c>
      <c r="AA59" s="17" t="s">
        <v>35</v>
      </c>
      <c r="AB59" s="12"/>
    </row>
    <row r="60" spans="1:44" s="6" customFormat="1" ht="15" customHeight="1" x14ac:dyDescent="0.35">
      <c r="A60" s="416"/>
      <c r="B60" s="12" t="str">
        <f>'[8]Wholesale voice'!H10</f>
        <v>Albania</v>
      </c>
      <c r="C60" s="13">
        <f>('[8]Wholesale voice'!I20+'[8]Wholesale voice'!I40)/('[8]Wholesale voice'!I10+'[8]Wholesale voice'!I30)</f>
        <v>5.3017840256474789E-2</v>
      </c>
      <c r="D60" s="13">
        <f>('[8]Wholesale voice'!J20+'[8]Wholesale voice'!J40)/('[8]Wholesale voice'!J10+'[8]Wholesale voice'!J30)</f>
        <v>6.6578343790862041E-2</v>
      </c>
      <c r="E60" s="13">
        <f>('[8]Wholesale voice'!K20+'[8]Wholesale voice'!K40)/('[8]Wholesale voice'!K10+'[8]Wholesale voice'!K30)</f>
        <v>0.1333087377009822</v>
      </c>
      <c r="F60" s="24" t="str">
        <f>'[8]Wholesale voice'!H20</f>
        <v>Albania</v>
      </c>
      <c r="G60" s="24">
        <f>('[8]Wholesale voice'!L20+'[8]Wholesale voice'!L40)/('[8]Wholesale voice'!L10+'[8]Wholesale voice'!L30)</f>
        <v>5.2153756985631183E-2</v>
      </c>
      <c r="H60" s="24">
        <f>('[8]Wholesale voice'!M20+'[8]Wholesale voice'!M40)/('[8]Wholesale voice'!M10+'[8]Wholesale voice'!M30)</f>
        <v>5.8260639354285791E-2</v>
      </c>
      <c r="I60" s="24">
        <f>('[8]Wholesale voice'!N20+'[8]Wholesale voice'!N40)/('[8]Wholesale voice'!N10+'[8]Wholesale voice'!N30)</f>
        <v>0.13266995987957034</v>
      </c>
      <c r="J60" s="12"/>
      <c r="K60" s="25" t="str">
        <f>'[8]Wholesale SMS'!H10</f>
        <v>Albania</v>
      </c>
      <c r="L60" s="24">
        <f>('[8]Wholesale SMS'!I20+'[8]Wholesale SMS'!I40)/('[8]Wholesale SMS'!I10+'[8]Wholesale SMS'!I30)</f>
        <v>1.2058274700303215E-2</v>
      </c>
      <c r="M60" s="24">
        <f>('[8]Wholesale SMS'!J20+'[8]Wholesale SMS'!J40)/('[8]Wholesale SMS'!J10+'[8]Wholesale SMS'!J30)</f>
        <v>1.8286887128904403E-2</v>
      </c>
      <c r="N60" s="24">
        <f>('[8]Wholesale SMS'!K20+'[8]Wholesale SMS'!K40)/('[8]Wholesale SMS'!K10+'[8]Wholesale SMS'!K30)</f>
        <v>1.0732903294933623E-2</v>
      </c>
      <c r="O60" s="24" t="str">
        <f>'[8]Wholesale SMS'!H20</f>
        <v>Albania</v>
      </c>
      <c r="P60" s="24">
        <f>('[8]Wholesale SMS'!L20+'[8]Wholesale SMS'!L40)/('[8]Wholesale SMS'!L10+'[8]Wholesale SMS'!L30)</f>
        <v>1.1335942871672579E-2</v>
      </c>
      <c r="Q60" s="24">
        <f>('[8]Wholesale SMS'!M20+'[8]Wholesale SMS'!M40)/('[8]Wholesale SMS'!M10+'[8]Wholesale SMS'!M30)</f>
        <v>1.5774093835734058E-2</v>
      </c>
      <c r="R60" s="24">
        <f>('[8]Wholesale SMS'!N20+'[8]Wholesale SMS'!N40)/('[8]Wholesale SMS'!N10+'[8]Wholesale SMS'!N30)</f>
        <v>1.1028206971283649E-2</v>
      </c>
      <c r="S60" s="12"/>
      <c r="T60" s="12" t="str">
        <f>'[8]Wholesale data'!H10</f>
        <v>Albania</v>
      </c>
      <c r="U60" s="18">
        <f>('[8]Wholesale data'!I20+'[8]Wholesale data'!I40)/('[8]Wholesale data'!I10+'[8]Wholesale data'!I30)</f>
        <v>4.5547459111075579</v>
      </c>
      <c r="V60" s="18">
        <f>('[8]Wholesale data'!J20+'[8]Wholesale data'!J40)/('[8]Wholesale data'!J10+'[8]Wholesale data'!J30)</f>
        <v>2.496938491948363</v>
      </c>
      <c r="W60" s="18">
        <f>('[8]Wholesale data'!K20+'[8]Wholesale data'!K40)/('[8]Wholesale data'!K10+'[8]Wholesale data'!K30)</f>
        <v>6.1490380771113049</v>
      </c>
      <c r="X60" s="25" t="str">
        <f>'[8]Wholesale data'!H20</f>
        <v>Albania</v>
      </c>
      <c r="Y60" s="18">
        <f>('[8]Wholesale data'!L20+'[8]Wholesale data'!L40)/('[8]Wholesale data'!L10+'[8]Wholesale data'!L30)</f>
        <v>3.5682473593744226</v>
      </c>
      <c r="Z60" s="18">
        <f>('[8]Wholesale data'!M20+'[8]Wholesale data'!M40)/('[8]Wholesale data'!M10+'[8]Wholesale data'!M30)</f>
        <v>2.1360651493762255</v>
      </c>
      <c r="AA60" s="18">
        <f>('[8]Wholesale data'!N20+'[8]Wholesale data'!N40)/('[8]Wholesale data'!N10+'[8]Wholesale data'!N30)</f>
        <v>5.9197190813700713</v>
      </c>
      <c r="AB60" s="12"/>
    </row>
    <row r="61" spans="1:44" s="6" customFormat="1" ht="15" customHeight="1" x14ac:dyDescent="0.35">
      <c r="A61" s="416"/>
      <c r="B61" s="12" t="str">
        <f>'[8]Wholesale voice'!H13</f>
        <v>Bosnia</v>
      </c>
      <c r="C61" s="13">
        <f>('[8]Wholesale voice'!I23+'[8]Wholesale voice'!I43)/('[8]Wholesale voice'!I13+'[8]Wholesale voice'!I33)</f>
        <v>1.1443224107451453E-3</v>
      </c>
      <c r="D61" s="13">
        <f>('[8]Wholesale voice'!J23+'[8]Wholesale voice'!J43)/('[8]Wholesale voice'!J13+'[8]Wholesale voice'!J33)</f>
        <v>3.2911444556527537E-2</v>
      </c>
      <c r="E61" s="13">
        <f>('[8]Wholesale voice'!K23+'[8]Wholesale voice'!K43)/('[8]Wholesale voice'!K13+'[8]Wholesale voice'!K33)</f>
        <v>0.12957030931200522</v>
      </c>
      <c r="F61" s="24" t="str">
        <f>'[8]Wholesale voice'!H23</f>
        <v>Bosnia</v>
      </c>
      <c r="G61" s="24">
        <f>('[8]Wholesale voice'!L23+'[8]Wholesale voice'!L43)/('[8]Wholesale voice'!L13+'[8]Wholesale voice'!L33)</f>
        <v>9.4846137406712269E-3</v>
      </c>
      <c r="H61" s="24">
        <f>('[8]Wholesale voice'!M23+'[8]Wholesale voice'!M43)/('[8]Wholesale voice'!M13+'[8]Wholesale voice'!M33)</f>
        <v>3.5365161679187004E-2</v>
      </c>
      <c r="I61" s="24">
        <f>('[8]Wholesale voice'!N23+'[8]Wholesale voice'!N43)/('[8]Wholesale voice'!N13+'[8]Wholesale voice'!N33)</f>
        <v>0.11719180852237214</v>
      </c>
      <c r="J61" s="12"/>
      <c r="K61" s="25" t="str">
        <f>'[8]Wholesale SMS'!H13</f>
        <v>Bosnia</v>
      </c>
      <c r="L61" s="24">
        <f>('[8]Wholesale SMS'!I23+'[8]Wholesale SMS'!I43)/('[8]Wholesale SMS'!I13+'[8]Wholesale SMS'!I33)</f>
        <v>1.2000445255680028E-2</v>
      </c>
      <c r="M61" s="24">
        <f>('[8]Wholesale SMS'!J23+'[8]Wholesale SMS'!J43)/('[8]Wholesale SMS'!J13+'[8]Wholesale SMS'!J33)</f>
        <v>1.2271065734764507E-2</v>
      </c>
      <c r="N61" s="24">
        <f>('[8]Wholesale SMS'!K23+'[8]Wholesale SMS'!K43)/('[8]Wholesale SMS'!K13+'[8]Wholesale SMS'!K33)</f>
        <v>1.4417914709003905E-2</v>
      </c>
      <c r="O61" s="24" t="str">
        <f>'[8]Wholesale SMS'!H23</f>
        <v>Bosnia</v>
      </c>
      <c r="P61" s="24">
        <f>('[8]Wholesale SMS'!L23+'[8]Wholesale SMS'!L43)/('[8]Wholesale SMS'!L13+'[8]Wholesale SMS'!L33)</f>
        <v>9.1182776631416051E-3</v>
      </c>
      <c r="Q61" s="24">
        <f>('[8]Wholesale SMS'!M23+'[8]Wholesale SMS'!M43)/('[8]Wholesale SMS'!M13+'[8]Wholesale SMS'!M33)</f>
        <v>1.2543991648213623E-2</v>
      </c>
      <c r="R61" s="24">
        <f>('[8]Wholesale SMS'!N23+'[8]Wholesale SMS'!N43)/('[8]Wholesale SMS'!N13+'[8]Wholesale SMS'!N33)</f>
        <v>2.3182245339510896E-2</v>
      </c>
      <c r="S61" s="12"/>
      <c r="T61" s="12" t="str">
        <f>'[8]Wholesale data'!H13</f>
        <v>Bosnia</v>
      </c>
      <c r="U61" s="18">
        <f>('[8]Wholesale data'!I23+'[8]Wholesale data'!I43)/('[8]Wholesale data'!I13+'[8]Wholesale data'!I33)</f>
        <v>2.1575693450343354</v>
      </c>
      <c r="V61" s="18">
        <f>('[8]Wholesale data'!J23+'[8]Wholesale data'!J43)/('[8]Wholesale data'!J13+'[8]Wholesale data'!J33)</f>
        <v>3.1958041958041958</v>
      </c>
      <c r="W61" s="18">
        <f>('[8]Wholesale data'!K23+'[8]Wholesale data'!K43)/('[8]Wholesale data'!K13+'[8]Wholesale data'!K33)</f>
        <v>17.223587988174888</v>
      </c>
      <c r="X61" s="25" t="str">
        <f>'[8]Wholesale data'!H23</f>
        <v>Bosnia</v>
      </c>
      <c r="Y61" s="18">
        <f>('[8]Wholesale data'!L23+'[8]Wholesale data'!L43)/('[8]Wholesale data'!L13+'[8]Wholesale data'!L33)</f>
        <v>1.6783569712913187</v>
      </c>
      <c r="Z61" s="18">
        <f>('[8]Wholesale data'!M23+'[8]Wholesale data'!M43)/('[8]Wholesale data'!M13+'[8]Wholesale data'!M33)</f>
        <v>3.6049794746854453</v>
      </c>
      <c r="AA61" s="18">
        <f>('[8]Wholesale data'!N23+'[8]Wholesale data'!N43)/('[8]Wholesale data'!N13+'[8]Wholesale data'!N33)</f>
        <v>14.801452355650017</v>
      </c>
      <c r="AB61" s="12"/>
    </row>
    <row r="62" spans="1:44" s="6" customFormat="1" ht="15" customHeight="1" x14ac:dyDescent="0.35">
      <c r="A62" s="416"/>
      <c r="B62" s="12" t="str">
        <f>'[8]Wholesale voice'!H8</f>
        <v>Kosovo</v>
      </c>
      <c r="C62" s="13">
        <f>('[8]Wholesale voice'!I18+'[8]Wholesale voice'!I38)/('[8]Wholesale voice'!I8+'[8]Wholesale voice'!I28)</f>
        <v>0.1701272186179163</v>
      </c>
      <c r="D62" s="13">
        <f>('[8]Wholesale voice'!J18+'[8]Wholesale voice'!J38)/('[8]Wholesale voice'!J8+'[8]Wholesale voice'!J28)</f>
        <v>0.23814133061199211</v>
      </c>
      <c r="E62" s="13">
        <f>('[8]Wholesale voice'!K18+'[8]Wholesale voice'!K38)/('[8]Wholesale voice'!K8+'[8]Wholesale voice'!K28)</f>
        <v>0.41053808221000226</v>
      </c>
      <c r="F62" s="24" t="str">
        <f>'[8]Wholesale voice'!H18</f>
        <v>Kosovo</v>
      </c>
      <c r="G62" s="24">
        <f>('[8]Wholesale voice'!L18+'[8]Wholesale voice'!L38)/('[8]Wholesale voice'!L8+'[8]Wholesale voice'!L28)</f>
        <v>0.14039666870130307</v>
      </c>
      <c r="H62" s="24">
        <f>('[8]Wholesale voice'!M18+'[8]Wholesale voice'!M38)/('[8]Wholesale voice'!M8+'[8]Wholesale voice'!M28)</f>
        <v>0.2241644109064557</v>
      </c>
      <c r="I62" s="24">
        <f>('[8]Wholesale voice'!N18+'[8]Wholesale voice'!N38)/('[8]Wholesale voice'!N8+'[8]Wholesale voice'!N28)</f>
        <v>0.36286992307023225</v>
      </c>
      <c r="J62" s="12"/>
      <c r="K62" s="25" t="str">
        <f>'[8]Wholesale SMS'!H8</f>
        <v>Kosovo</v>
      </c>
      <c r="L62" s="24">
        <f>('[8]Wholesale SMS'!I18+'[8]Wholesale SMS'!I38)/('[8]Wholesale SMS'!I8+'[8]Wholesale SMS'!I28)</f>
        <v>3.7664507542152122E-2</v>
      </c>
      <c r="M62" s="24">
        <f>('[8]Wholesale SMS'!J18+'[8]Wholesale SMS'!J38)/('[8]Wholesale SMS'!J8+'[8]Wholesale SMS'!J28)</f>
        <v>1.8547835152363322E-2</v>
      </c>
      <c r="N62" s="24">
        <f>('[8]Wholesale SMS'!K18+'[8]Wholesale SMS'!K38)/('[8]Wholesale SMS'!K8+'[8]Wholesale SMS'!K28)</f>
        <v>2.6233611244872213E-2</v>
      </c>
      <c r="O62" s="24" t="str">
        <f>'[8]Wholesale SMS'!H18</f>
        <v>Kosovo</v>
      </c>
      <c r="P62" s="24">
        <f>('[8]Wholesale SMS'!L18+'[8]Wholesale SMS'!L38)/('[8]Wholesale SMS'!L8+'[8]Wholesale SMS'!L28)</f>
        <v>3.5111250237362904E-2</v>
      </c>
      <c r="Q62" s="24">
        <f>('[8]Wholesale SMS'!M18+'[8]Wholesale SMS'!M38)/('[8]Wholesale SMS'!M8+'[8]Wholesale SMS'!M28)</f>
        <v>2.1646969691371629E-2</v>
      </c>
      <c r="R62" s="24">
        <f>('[8]Wholesale SMS'!N18+'[8]Wholesale SMS'!N38)/('[8]Wholesale SMS'!N8+'[8]Wholesale SMS'!N28)</f>
        <v>3.0646751996433963E-2</v>
      </c>
      <c r="S62" s="12"/>
      <c r="T62" s="12" t="str">
        <f>'[8]Wholesale data'!H8</f>
        <v>Kosovo</v>
      </c>
      <c r="U62" s="18">
        <f>('[8]Wholesale data'!I18+'[8]Wholesale data'!I38)/('[8]Wholesale data'!I8+'[8]Wholesale data'!I28)</f>
        <v>5.5566721321830421</v>
      </c>
      <c r="V62" s="18">
        <f>('[8]Wholesale data'!J18+'[8]Wholesale data'!J38)/('[8]Wholesale data'!J8+'[8]Wholesale data'!J28)</f>
        <v>9.6574154318748988</v>
      </c>
      <c r="W62" s="18">
        <f>('[8]Wholesale data'!K18+'[8]Wholesale data'!K38)/('[8]Wholesale data'!K8+'[8]Wholesale data'!K28)</f>
        <v>17.494211497581325</v>
      </c>
      <c r="X62" s="25" t="str">
        <f>'[8]Wholesale data'!H18</f>
        <v>Kosovo</v>
      </c>
      <c r="Y62" s="18">
        <f>('[8]Wholesale data'!L18+'[8]Wholesale data'!L38)/('[8]Wholesale data'!L8+'[8]Wholesale data'!L28)</f>
        <v>5.1058431789381453</v>
      </c>
      <c r="Z62" s="18">
        <f>('[8]Wholesale data'!M18+'[8]Wholesale data'!M38)/('[8]Wholesale data'!M8+'[8]Wholesale data'!M28)</f>
        <v>6.4611406683811294</v>
      </c>
      <c r="AA62" s="18">
        <f>('[8]Wholesale data'!N18+'[8]Wholesale data'!N38)/('[8]Wholesale data'!N8+'[8]Wholesale data'!N28)</f>
        <v>19.023002857801263</v>
      </c>
      <c r="AB62" s="12"/>
    </row>
    <row r="63" spans="1:44" ht="15.75" customHeight="1" x14ac:dyDescent="0.35">
      <c r="A63" s="416"/>
      <c r="B63" s="12" t="str">
        <f>'[8]Wholesale voice'!H9</f>
        <v>Montenegro</v>
      </c>
      <c r="C63" s="13">
        <f>('[8]Wholesale voice'!I19+'[8]Wholesale voice'!I39)/('[8]Wholesale voice'!I9+'[8]Wholesale voice'!I29)</f>
        <v>0.15589301053719626</v>
      </c>
      <c r="D63" s="13">
        <f>('[8]Wholesale voice'!J19+'[8]Wholesale voice'!J39)/('[8]Wholesale voice'!J9+'[8]Wholesale voice'!J29)</f>
        <v>0.23736783582848558</v>
      </c>
      <c r="E63" s="13">
        <f>('[8]Wholesale voice'!K19+'[8]Wholesale voice'!K39)/('[8]Wholesale voice'!K9+'[8]Wholesale voice'!K29)</f>
        <v>0.13392007678668311</v>
      </c>
      <c r="F63" s="24" t="str">
        <f>'[8]Wholesale voice'!H19</f>
        <v>Montenegro</v>
      </c>
      <c r="G63" s="24">
        <f>('[8]Wholesale voice'!L19+'[8]Wholesale voice'!L39)/('[8]Wholesale voice'!L9+'[8]Wholesale voice'!L29)</f>
        <v>4.1044708707183075E-2</v>
      </c>
      <c r="H63" s="24">
        <f>('[8]Wholesale voice'!M19+'[8]Wholesale voice'!M39)/('[8]Wholesale voice'!M9+'[8]Wholesale voice'!M29)</f>
        <v>0.19695009512676742</v>
      </c>
      <c r="I63" s="24">
        <f>('[8]Wholesale voice'!N19+'[8]Wholesale voice'!N39)/('[8]Wholesale voice'!N9+'[8]Wholesale voice'!N29)</f>
        <v>0.22348435046156484</v>
      </c>
      <c r="J63" s="10"/>
      <c r="K63" s="25" t="str">
        <f>'[8]Wholesale SMS'!H9</f>
        <v>Montenegro</v>
      </c>
      <c r="L63" s="24">
        <f>('[8]Wholesale SMS'!I19+'[8]Wholesale SMS'!I39)/('[8]Wholesale SMS'!I9+'[8]Wholesale SMS'!I29)</f>
        <v>6.7855107279991287E-3</v>
      </c>
      <c r="M63" s="24">
        <f>('[8]Wholesale SMS'!J19+'[8]Wholesale SMS'!J39)/('[8]Wholesale SMS'!J9+'[8]Wholesale SMS'!J29)</f>
        <v>2.3260239714809495E-2</v>
      </c>
      <c r="N63" s="24">
        <f>('[8]Wholesale SMS'!K19+'[8]Wholesale SMS'!K39)/('[8]Wholesale SMS'!K9+'[8]Wholesale SMS'!K29)</f>
        <v>1.2226501004960158E-2</v>
      </c>
      <c r="O63" s="24" t="str">
        <f>'[8]Wholesale SMS'!H19</f>
        <v>Montenegro</v>
      </c>
      <c r="P63" s="24">
        <f>('[8]Wholesale SMS'!L19+'[8]Wholesale SMS'!L39)/('[8]Wholesale SMS'!L9+'[8]Wholesale SMS'!L29)</f>
        <v>6.9891595084188469E-3</v>
      </c>
      <c r="Q63" s="24">
        <f>('[8]Wholesale SMS'!M19+'[8]Wholesale SMS'!M39)/('[8]Wholesale SMS'!M9+'[8]Wholesale SMS'!M29)</f>
        <v>2.0246767255365426E-2</v>
      </c>
      <c r="R63" s="24">
        <f>('[8]Wholesale SMS'!N19+'[8]Wholesale SMS'!N39)/('[8]Wholesale SMS'!N9+'[8]Wholesale SMS'!N29)</f>
        <v>8.7863030150719754E-3</v>
      </c>
      <c r="S63" s="10"/>
      <c r="T63" s="12" t="str">
        <f>'[8]Wholesale data'!H9</f>
        <v>Montenegro</v>
      </c>
      <c r="U63" s="214">
        <f>('[8]Wholesale data'!I19+'[8]Wholesale data'!I39)/('[8]Wholesale data'!I9+'[8]Wholesale data'!I29)</f>
        <v>0.52186491136732727</v>
      </c>
      <c r="V63" s="214">
        <f>('[8]Wholesale data'!J19+'[8]Wholesale data'!J39)/('[8]Wholesale data'!J9+'[8]Wholesale data'!J29)</f>
        <v>6.8488748146008742</v>
      </c>
      <c r="W63" s="214">
        <f>('[8]Wholesale data'!K19+'[8]Wholesale data'!K39)/('[8]Wholesale data'!K9+'[8]Wholesale data'!K29)</f>
        <v>2.8354828974752713</v>
      </c>
      <c r="X63" s="25" t="str">
        <f>'[8]Wholesale data'!H19</f>
        <v>Montenegro</v>
      </c>
      <c r="Y63" s="214">
        <f>('[8]Wholesale data'!L19+'[8]Wholesale data'!L39)/('[8]Wholesale data'!L9+'[8]Wholesale data'!L29)</f>
        <v>0.65416825995218464</v>
      </c>
      <c r="Z63" s="214">
        <f>('[8]Wholesale data'!M19+'[8]Wholesale data'!M39)/('[8]Wholesale data'!M9+'[8]Wholesale data'!M29)</f>
        <v>12.466565415119124</v>
      </c>
      <c r="AA63" s="214">
        <f>('[8]Wholesale data'!N19+'[8]Wholesale data'!N39)/('[8]Wholesale data'!N9+'[8]Wholesale data'!N29)</f>
        <v>3.0524039018211795</v>
      </c>
      <c r="AB63" s="10"/>
    </row>
    <row r="64" spans="1:44" ht="15.75" customHeight="1" x14ac:dyDescent="0.35">
      <c r="A64" s="416"/>
      <c r="B64" s="12" t="str">
        <f>'[8]Wholesale voice'!H12</f>
        <v>North Macedonia</v>
      </c>
      <c r="C64" s="13">
        <f>('[8]Wholesale voice'!I22+'[8]Wholesale voice'!I42)/('[8]Wholesale voice'!I12+'[8]Wholesale voice'!I32)</f>
        <v>3.3776068014088223E-2</v>
      </c>
      <c r="D64" s="13">
        <f>('[8]Wholesale voice'!J22+'[8]Wholesale voice'!J42)/('[8]Wholesale voice'!J12+'[8]Wholesale voice'!J32)</f>
        <v>5.9134200581375737E-2</v>
      </c>
      <c r="E64" s="13">
        <f>('[8]Wholesale voice'!K22+'[8]Wholesale voice'!K42)/('[8]Wholesale voice'!K12+'[8]Wholesale voice'!K32)</f>
        <v>6.3402463660142794E-2</v>
      </c>
      <c r="F64" s="24" t="str">
        <f>'[8]Wholesale voice'!H22</f>
        <v>North Macedonia</v>
      </c>
      <c r="G64" s="24">
        <f>('[8]Wholesale voice'!L22+'[8]Wholesale voice'!L42)/('[8]Wholesale voice'!L12+'[8]Wholesale voice'!L32)</f>
        <v>4.0038704456353075E-2</v>
      </c>
      <c r="H64" s="24">
        <f>('[8]Wholesale voice'!M22+'[8]Wholesale voice'!M42)/('[8]Wholesale voice'!M12+'[8]Wholesale voice'!M32)</f>
        <v>7.5585247388775686E-2</v>
      </c>
      <c r="I64" s="24">
        <f>('[8]Wholesale voice'!N22+'[8]Wholesale voice'!N42)/('[8]Wholesale voice'!N12+'[8]Wholesale voice'!N32)</f>
        <v>0.11139868875399082</v>
      </c>
      <c r="J64" s="10"/>
      <c r="K64" s="25" t="str">
        <f>'[8]Wholesale SMS'!H12</f>
        <v>North Macedonia</v>
      </c>
      <c r="L64" s="24">
        <f>('[8]Wholesale SMS'!I22+'[8]Wholesale SMS'!I42)/('[8]Wholesale SMS'!I12+'[8]Wholesale SMS'!I32)</f>
        <v>2.1834510938865268E-2</v>
      </c>
      <c r="M64" s="24">
        <f>('[8]Wholesale SMS'!J22+'[8]Wholesale SMS'!J42)/('[8]Wholesale SMS'!J12+'[8]Wholesale SMS'!J32)</f>
        <v>1.653102729884455E-2</v>
      </c>
      <c r="N64" s="24">
        <f>('[8]Wholesale SMS'!K22+'[8]Wholesale SMS'!K42)/('[8]Wholesale SMS'!K12+'[8]Wholesale SMS'!K32)</f>
        <v>1.9046254808961251E-2</v>
      </c>
      <c r="O64" s="24" t="str">
        <f>'[8]Wholesale SMS'!H22</f>
        <v>North Macedonia</v>
      </c>
      <c r="P64" s="24">
        <f>('[8]Wholesale SMS'!L22+'[8]Wholesale SMS'!L42)/('[8]Wholesale SMS'!L12+'[8]Wholesale SMS'!L32)</f>
        <v>1.5135805090580006E-2</v>
      </c>
      <c r="Q64" s="24">
        <f>('[8]Wholesale SMS'!M22+'[8]Wholesale SMS'!M42)/('[8]Wholesale SMS'!M12+'[8]Wholesale SMS'!M32)</f>
        <v>1.5493926654103884E-2</v>
      </c>
      <c r="R64" s="24">
        <f>('[8]Wholesale SMS'!N22+'[8]Wholesale SMS'!N42)/('[8]Wholesale SMS'!N12+'[8]Wholesale SMS'!N32)</f>
        <v>3.4580347715703397E-2</v>
      </c>
      <c r="S64" s="10"/>
      <c r="T64" s="12" t="str">
        <f>'[8]Wholesale data'!H12</f>
        <v>North Macedonia</v>
      </c>
      <c r="U64" s="18">
        <f>('[8]Wholesale data'!I22+'[8]Wholesale data'!I42)/('[8]Wholesale data'!I12+'[8]Wholesale data'!I32)</f>
        <v>4.1304642417003121</v>
      </c>
      <c r="V64" s="18">
        <f>('[8]Wholesale data'!J22+'[8]Wholesale data'!J42)/('[8]Wholesale data'!J12+'[8]Wholesale data'!J32)</f>
        <v>7.262834477711305</v>
      </c>
      <c r="W64" s="18">
        <f>('[8]Wholesale data'!K22+'[8]Wholesale data'!K42)/('[8]Wholesale data'!K12+'[8]Wholesale data'!K32)</f>
        <v>4.8249434439701764</v>
      </c>
      <c r="X64" s="25" t="str">
        <f>'[8]Wholesale data'!H22</f>
        <v>North Macedonia</v>
      </c>
      <c r="Y64" s="18">
        <f>('[8]Wholesale data'!L22+'[8]Wholesale data'!L42)/('[8]Wholesale data'!L12+'[8]Wholesale data'!L32)</f>
        <v>4.072395527756183</v>
      </c>
      <c r="Z64" s="18">
        <f>('[8]Wholesale data'!M22+'[8]Wholesale data'!M42)/('[8]Wholesale data'!M12+'[8]Wholesale data'!M32)</f>
        <v>5.5624092113213601</v>
      </c>
      <c r="AA64" s="18">
        <f>('[8]Wholesale data'!N22+'[8]Wholesale data'!N42)/('[8]Wholesale data'!N12+'[8]Wholesale data'!N32)</f>
        <v>10.036188907602241</v>
      </c>
      <c r="AB64" s="10"/>
    </row>
    <row r="65" spans="1:45" ht="15.75" customHeight="1" x14ac:dyDescent="0.35">
      <c r="A65" s="416"/>
      <c r="B65" s="12" t="str">
        <f>'[8]Wholesale voice'!H11</f>
        <v>Serbia</v>
      </c>
      <c r="C65" s="13">
        <f>('[8]Wholesale voice'!I21+'[8]Wholesale voice'!I41)/('[8]Wholesale voice'!I11+'[8]Wholesale voice'!I31)</f>
        <v>2.8367922237646458E-2</v>
      </c>
      <c r="D65" s="13">
        <f>('[8]Wholesale voice'!J21+'[8]Wholesale voice'!J41)/('[8]Wholesale voice'!J11+'[8]Wholesale voice'!J31)</f>
        <v>0.12928537717030922</v>
      </c>
      <c r="E65" s="13">
        <f>('[8]Wholesale voice'!K21+'[8]Wholesale voice'!K41)/('[8]Wholesale voice'!K11+'[8]Wholesale voice'!K31)</f>
        <v>0.45549191527625432</v>
      </c>
      <c r="F65" s="24" t="str">
        <f>'[8]Wholesale voice'!H21</f>
        <v>Serbia</v>
      </c>
      <c r="G65" s="24">
        <f>('[8]Wholesale voice'!L21+'[8]Wholesale voice'!L41)/('[8]Wholesale voice'!L11+'[8]Wholesale voice'!L31)</f>
        <v>2.8477857914829607E-2</v>
      </c>
      <c r="H65" s="24">
        <f>('[8]Wholesale voice'!M21+'[8]Wholesale voice'!M41)/('[8]Wholesale voice'!M11+'[8]Wholesale voice'!M31)</f>
        <v>0.10786142684095236</v>
      </c>
      <c r="I65" s="24">
        <f>('[8]Wholesale voice'!N21+'[8]Wholesale voice'!N41)/('[8]Wholesale voice'!N11+'[8]Wholesale voice'!N31)</f>
        <v>0.2095138801693526</v>
      </c>
      <c r="J65" s="10"/>
      <c r="K65" s="25" t="str">
        <f>'[8]Wholesale SMS'!H11</f>
        <v>Serbia</v>
      </c>
      <c r="L65" s="24">
        <f>('[8]Wholesale SMS'!I21+'[8]Wholesale SMS'!I41)/('[8]Wholesale SMS'!I11+'[8]Wholesale SMS'!I31)</f>
        <v>5.8894124077464019E-3</v>
      </c>
      <c r="M65" s="24">
        <f>('[8]Wholesale SMS'!J21+'[8]Wholesale SMS'!J41)/('[8]Wholesale SMS'!J11+'[8]Wholesale SMS'!J31)</f>
        <v>1.7672053749773015E-2</v>
      </c>
      <c r="N65" s="24">
        <f>('[8]Wholesale SMS'!K21+'[8]Wholesale SMS'!K41)/('[8]Wholesale SMS'!K11+'[8]Wholesale SMS'!K31)</f>
        <v>2.7285547186724532E-2</v>
      </c>
      <c r="O65" s="24" t="str">
        <f>'[8]Wholesale SMS'!H21</f>
        <v>Serbia</v>
      </c>
      <c r="P65" s="24">
        <f>('[8]Wholesale SMS'!L21+'[8]Wholesale SMS'!L41)/('[8]Wholesale SMS'!L11+'[8]Wholesale SMS'!L31)</f>
        <v>6.2559726673826824E-3</v>
      </c>
      <c r="Q65" s="24">
        <f>('[8]Wholesale SMS'!M21+'[8]Wholesale SMS'!M41)/('[8]Wholesale SMS'!M11+'[8]Wholesale SMS'!M31)</f>
        <v>1.6481692916665066E-2</v>
      </c>
      <c r="R65" s="24">
        <f>('[8]Wholesale SMS'!N21+'[8]Wholesale SMS'!N41)/('[8]Wholesale SMS'!N11+'[8]Wholesale SMS'!N31)</f>
        <v>3.0372624447378996E-2</v>
      </c>
      <c r="S65" s="10"/>
      <c r="T65" s="12" t="str">
        <f>'[8]Wholesale data'!H11</f>
        <v>Serbia</v>
      </c>
      <c r="U65" s="18">
        <f>('[8]Wholesale data'!I21+'[8]Wholesale data'!I41)/('[8]Wholesale data'!I11+'[8]Wholesale data'!I31)</f>
        <v>0.3716059371583687</v>
      </c>
      <c r="V65" s="18">
        <f>('[8]Wholesale data'!J21+'[8]Wholesale data'!J41)/('[8]Wholesale data'!J11+'[8]Wholesale data'!J31)</f>
        <v>6.6426808425919956</v>
      </c>
      <c r="W65" s="18">
        <f>('[8]Wholesale data'!K21+'[8]Wholesale data'!K41)/('[8]Wholesale data'!K11+'[8]Wholesale data'!K31)</f>
        <v>6.9456114335591801</v>
      </c>
      <c r="X65" s="25" t="str">
        <f>'[8]Wholesale data'!H21</f>
        <v>Serbia</v>
      </c>
      <c r="Y65" s="18">
        <f>('[8]Wholesale data'!L21+'[8]Wholesale data'!L41)/('[8]Wholesale data'!L11+'[8]Wholesale data'!L31)</f>
        <v>0.49237497948789122</v>
      </c>
      <c r="Z65" s="18">
        <f>('[8]Wholesale data'!M21+'[8]Wholesale data'!M41)/('[8]Wholesale data'!M11+'[8]Wholesale data'!M31)</f>
        <v>6.8922410596081773</v>
      </c>
      <c r="AA65" s="18">
        <f>('[8]Wholesale data'!N21+'[8]Wholesale data'!N41)/('[8]Wholesale data'!N11+'[8]Wholesale data'!N31)</f>
        <v>7.1853069155478382</v>
      </c>
      <c r="AB65" s="10"/>
    </row>
    <row r="66" spans="1:45" s="36" customFormat="1" x14ac:dyDescent="0.35">
      <c r="A66" s="43"/>
      <c r="F66" s="44"/>
    </row>
    <row r="67" spans="1:45" s="5" customFormat="1" ht="15.75" customHeight="1" x14ac:dyDescent="0.35">
      <c r="A67" s="410" t="s">
        <v>17</v>
      </c>
      <c r="L67" s="19"/>
      <c r="M67" s="19"/>
      <c r="N67" s="19"/>
      <c r="O67" s="19"/>
      <c r="P67" s="19"/>
      <c r="Q67" s="19"/>
      <c r="R67" s="19"/>
      <c r="S67" s="3"/>
    </row>
    <row r="68" spans="1:45" s="4" customFormat="1" ht="15" customHeight="1" x14ac:dyDescent="0.35">
      <c r="A68" s="410"/>
      <c r="B68" s="3" t="s">
        <v>18</v>
      </c>
      <c r="C68" s="3"/>
      <c r="D68" s="3"/>
      <c r="E68" s="3"/>
      <c r="F68" s="3"/>
      <c r="G68" s="3"/>
      <c r="H68" s="3"/>
      <c r="I68" s="3"/>
      <c r="J68" s="3"/>
      <c r="K68" s="3"/>
      <c r="L68" s="3"/>
      <c r="M68" s="3" t="s">
        <v>19</v>
      </c>
      <c r="N68" s="3"/>
      <c r="O68" s="3"/>
      <c r="P68" s="3"/>
      <c r="Q68" s="3"/>
      <c r="R68" s="3"/>
      <c r="S68" s="3"/>
      <c r="T68" s="3"/>
      <c r="U68" s="3"/>
      <c r="V68" s="3"/>
      <c r="W68" s="3"/>
      <c r="X68" s="3" t="s">
        <v>20</v>
      </c>
      <c r="Y68" s="3"/>
      <c r="Z68" s="3"/>
      <c r="AA68" s="3"/>
      <c r="AB68" s="3"/>
      <c r="AC68" s="3"/>
      <c r="AD68" s="3"/>
      <c r="AE68" s="3"/>
      <c r="AF68" s="3"/>
      <c r="AG68" s="3"/>
      <c r="AH68" s="3"/>
      <c r="AI68" s="3" t="s">
        <v>21</v>
      </c>
      <c r="AJ68" s="3"/>
      <c r="AK68" s="3"/>
      <c r="AL68" s="3"/>
      <c r="AM68" s="3"/>
      <c r="AN68" s="3"/>
      <c r="AO68" s="3"/>
      <c r="AP68" s="3"/>
      <c r="AQ68" s="3"/>
      <c r="AR68" s="3"/>
      <c r="AS68" s="3"/>
    </row>
    <row r="69" spans="1:45" s="4" customFormat="1" ht="15" customHeight="1" x14ac:dyDescent="0.35">
      <c r="A69" s="410"/>
      <c r="B69" s="3" t="s">
        <v>22</v>
      </c>
      <c r="C69" s="401" t="s">
        <v>204</v>
      </c>
      <c r="D69" s="401"/>
      <c r="E69" s="401"/>
      <c r="F69" s="3"/>
      <c r="G69" s="20"/>
      <c r="H69" s="20" t="s">
        <v>205</v>
      </c>
      <c r="I69" s="3"/>
      <c r="J69" s="3"/>
      <c r="K69" s="3"/>
      <c r="L69" s="3"/>
      <c r="M69" s="3" t="s">
        <v>22</v>
      </c>
      <c r="N69" s="3"/>
      <c r="O69" s="26" t="s">
        <v>204</v>
      </c>
      <c r="P69" s="26"/>
      <c r="Q69" s="26"/>
      <c r="R69" s="20" t="s">
        <v>205</v>
      </c>
      <c r="S69" s="3"/>
      <c r="T69" s="3"/>
      <c r="U69" s="3"/>
      <c r="V69" s="3"/>
      <c r="W69" s="3"/>
      <c r="X69" s="3" t="s">
        <v>22</v>
      </c>
      <c r="Y69" s="401" t="s">
        <v>204</v>
      </c>
      <c r="Z69" s="401"/>
      <c r="AA69" s="401"/>
      <c r="AB69" s="3"/>
      <c r="AC69" s="235" t="s">
        <v>205</v>
      </c>
      <c r="AD69" s="235"/>
      <c r="AE69" s="3"/>
      <c r="AF69" s="3"/>
      <c r="AG69" s="3" t="s">
        <v>22</v>
      </c>
      <c r="AH69" s="401" t="s">
        <v>204</v>
      </c>
      <c r="AI69" s="401"/>
      <c r="AJ69" s="401"/>
      <c r="AK69" s="3"/>
      <c r="AL69" s="3"/>
      <c r="AM69" s="235"/>
      <c r="AN69" s="235" t="s">
        <v>205</v>
      </c>
      <c r="AO69" s="235"/>
      <c r="AP69" s="235"/>
      <c r="AQ69" s="3"/>
      <c r="AR69" s="3"/>
      <c r="AS69" s="3"/>
    </row>
    <row r="70" spans="1:45" s="6" customFormat="1" ht="15" customHeight="1" x14ac:dyDescent="0.35">
      <c r="A70" s="410"/>
      <c r="B70" s="5" t="s">
        <v>4</v>
      </c>
      <c r="C70" s="5" t="s">
        <v>52</v>
      </c>
      <c r="D70" s="21" t="s">
        <v>89</v>
      </c>
      <c r="E70" s="21" t="s">
        <v>24</v>
      </c>
      <c r="F70" s="21" t="s">
        <v>25</v>
      </c>
      <c r="G70" s="21" t="s">
        <v>4</v>
      </c>
      <c r="H70" s="21" t="s">
        <v>52</v>
      </c>
      <c r="I70" s="21" t="s">
        <v>91</v>
      </c>
      <c r="J70" s="21" t="s">
        <v>27</v>
      </c>
      <c r="K70" s="21" t="s">
        <v>28</v>
      </c>
      <c r="L70" s="5"/>
      <c r="M70" s="5" t="s">
        <v>4</v>
      </c>
      <c r="N70" s="5" t="s">
        <v>52</v>
      </c>
      <c r="O70" s="21" t="s">
        <v>91</v>
      </c>
      <c r="P70" s="21" t="s">
        <v>27</v>
      </c>
      <c r="Q70" s="21" t="s">
        <v>28</v>
      </c>
      <c r="R70" s="21" t="s">
        <v>4</v>
      </c>
      <c r="S70" s="21" t="s">
        <v>52</v>
      </c>
      <c r="T70" s="21" t="s">
        <v>89</v>
      </c>
      <c r="U70" s="21" t="s">
        <v>27</v>
      </c>
      <c r="V70" s="21" t="s">
        <v>28</v>
      </c>
      <c r="W70" s="3"/>
      <c r="X70" s="5" t="s">
        <v>4</v>
      </c>
      <c r="Y70" s="5" t="s">
        <v>52</v>
      </c>
      <c r="Z70" s="21" t="s">
        <v>26</v>
      </c>
      <c r="AA70" s="21" t="s">
        <v>27</v>
      </c>
      <c r="AB70" s="21" t="s">
        <v>28</v>
      </c>
      <c r="AC70" s="21" t="s">
        <v>4</v>
      </c>
      <c r="AD70" s="5" t="s">
        <v>52</v>
      </c>
      <c r="AE70" s="21" t="s">
        <v>26</v>
      </c>
      <c r="AF70" s="21" t="s">
        <v>27</v>
      </c>
      <c r="AG70" s="21" t="s">
        <v>28</v>
      </c>
      <c r="AH70" s="5"/>
      <c r="AI70" s="5" t="s">
        <v>4</v>
      </c>
      <c r="AJ70" s="5" t="s">
        <v>52</v>
      </c>
      <c r="AK70" s="21" t="s">
        <v>53</v>
      </c>
      <c r="AL70" s="21" t="s">
        <v>27</v>
      </c>
      <c r="AM70" s="21" t="s">
        <v>28</v>
      </c>
      <c r="AN70" s="21" t="s">
        <v>4</v>
      </c>
      <c r="AO70" s="5" t="s">
        <v>52</v>
      </c>
      <c r="AP70" s="21" t="s">
        <v>53</v>
      </c>
      <c r="AQ70" s="21" t="s">
        <v>27</v>
      </c>
      <c r="AR70" s="21" t="s">
        <v>28</v>
      </c>
      <c r="AS70" s="5"/>
    </row>
    <row r="71" spans="1:45" s="6" customFormat="1" ht="15" customHeight="1" x14ac:dyDescent="0.35">
      <c r="A71" s="410"/>
      <c r="B71" s="5" t="str">
        <f>'[8]Retail revenues - voice'!H10</f>
        <v>Albania</v>
      </c>
      <c r="C71" s="19">
        <f>'[8]Retail revenues - voice'!J10/'[8]Retail volumes - voice'!J10</f>
        <v>4.9476006084542147E-2</v>
      </c>
      <c r="D71" s="19">
        <f>'[8]Retail revenues - voice'!K10/'[8]Retail volumes - voice'!K10</f>
        <v>0.18940285608432506</v>
      </c>
      <c r="E71" s="19">
        <f>'[8]Retail revenues - voice'!L10/'[8]Retail volumes - voice'!L10</f>
        <v>0.23234132153046991</v>
      </c>
      <c r="F71" s="19">
        <f>'[8]Retail revenues - voice'!M10/'[8]Retail volumes - voice'!M10</f>
        <v>0.96440971740508408</v>
      </c>
      <c r="G71" s="19" t="str">
        <f>'[8]Retail revenues - voice'!H10</f>
        <v>Albania</v>
      </c>
      <c r="H71" s="19">
        <f>'[8]Retail revenues - voice'!O10/'[8]Retail volumes - voice'!O10</f>
        <v>4.5641025705658325E-2</v>
      </c>
      <c r="I71" s="19">
        <f>'[8]Retail revenues - voice'!P10/'[8]Retail volumes - voice'!P10</f>
        <v>0.1805786429751137</v>
      </c>
      <c r="J71" s="19">
        <f>'[8]Retail revenues - voice'!Q10/'[8]Retail volumes - voice'!Q10</f>
        <v>0.19567433820705174</v>
      </c>
      <c r="K71" s="19">
        <f>'[8]Retail revenues - voice'!R10/'[8]Retail volumes - voice'!R10</f>
        <v>0.71660649132666643</v>
      </c>
      <c r="L71" s="5"/>
      <c r="M71" s="5" t="str">
        <f>'[8]Retail revenues - voice'!H20</f>
        <v>Albania</v>
      </c>
      <c r="N71" s="19">
        <f>'[8]Retail revenues - voice'!J20/'[8]Retail volumes - voice'!J20</f>
        <v>2.3299216080719536E-2</v>
      </c>
      <c r="O71" s="19">
        <f>'[8]Retail revenues - voice'!K20/'[8]Retail volumes - voice'!K20</f>
        <v>0.1112802126722522</v>
      </c>
      <c r="P71" s="19">
        <f>'[8]Retail revenues - voice'!L20/'[8]Retail volumes - voice'!L20</f>
        <v>0.16957298806501092</v>
      </c>
      <c r="Q71" s="19">
        <f>'[8]Retail revenues - voice'!M20/'[8]Retail volumes - voice'!M20</f>
        <v>0.61294953303320421</v>
      </c>
      <c r="R71" s="19" t="str">
        <f>'[8]Retail revenues - voice'!H20</f>
        <v>Albania</v>
      </c>
      <c r="S71" s="19">
        <f>'[8]Retail revenues - voice'!O20/'[8]Retail volumes - voice'!O20</f>
        <v>2.1985597826097273E-2</v>
      </c>
      <c r="T71" s="19">
        <f>'[8]Retail revenues - voice'!P20/'[8]Retail volumes - voice'!P20</f>
        <v>0.17653911989879773</v>
      </c>
      <c r="U71" s="19">
        <f>'[8]Retail revenues - voice'!Q20/'[8]Retail volumes - voice'!Q20</f>
        <v>0.25113822972266681</v>
      </c>
      <c r="V71" s="19">
        <f>'[8]Retail revenues - voice'!R20/'[8]Retail volumes - voice'!R20</f>
        <v>0.87086645594968359</v>
      </c>
      <c r="W71" s="3"/>
      <c r="X71" s="22" t="str">
        <f>'[8]Retail revenues - SMS'!H10</f>
        <v>Albania</v>
      </c>
      <c r="Y71" s="19">
        <f>'[8]Retail revenues - SMS'!J10/'[8]Retail volumes - SMS'!J10</f>
        <v>1.2075844671312024E-2</v>
      </c>
      <c r="Z71" s="19">
        <f>'[8]Retail revenues - SMS'!K10/'[8]Retail volumes - SMS'!K10</f>
        <v>3.9217588392332643E-2</v>
      </c>
      <c r="AA71" s="19">
        <f>'[8]Retail revenues - SMS'!L10/'[8]Retail volumes - SMS'!L10</f>
        <v>6.712289157460348E-2</v>
      </c>
      <c r="AB71" s="19">
        <f>'[8]Retail revenues - SMS'!M10/'[8]Retail volumes - SMS'!M10</f>
        <v>0.20420283783468751</v>
      </c>
      <c r="AC71" s="19" t="str">
        <f>'[8]Retail revenues - SMS'!H10</f>
        <v>Albania</v>
      </c>
      <c r="AD71" s="19">
        <f>'[8]Retail revenues - SMS'!O10/'[8]Retail volumes - SMS'!O10</f>
        <v>1.6469986045807163E-2</v>
      </c>
      <c r="AE71" s="19">
        <f>'[8]Retail revenues - SMS'!P10/'[8]Retail volumes - SMS'!P10</f>
        <v>5.7393816726061239E-2</v>
      </c>
      <c r="AF71" s="19">
        <f>'[8]Retail revenues - SMS'!Q10/'[8]Retail volumes - SMS'!Q10</f>
        <v>9.1219085681687767E-2</v>
      </c>
      <c r="AG71" s="19">
        <f>'[8]Retail revenues - SMS'!R10/'[8]Retail volumes - SMS'!R10</f>
        <v>0.22831661429619554</v>
      </c>
      <c r="AH71" s="5"/>
      <c r="AI71" s="5" t="str">
        <f>'[8]Retail revenues - data'!H10</f>
        <v>Albania</v>
      </c>
      <c r="AJ71" s="19">
        <f>'[8]Retail revenues - data'!J10/'[8]Retail volumes - data'!J10</f>
        <v>4.2925796332793293</v>
      </c>
      <c r="AK71" s="19">
        <f>'[8]Retail revenues - data'!K10/'[8]Retail volumes - data'!K10</f>
        <v>3.8158364122872608</v>
      </c>
      <c r="AL71" s="19">
        <f>'[8]Retail revenues - data'!L10/'[8]Retail volumes - data'!L10</f>
        <v>5.4181156848949339</v>
      </c>
      <c r="AM71" s="19">
        <f>'[8]Retail revenues - data'!M10/'[8]Retail volumes - data'!M10</f>
        <v>14.695821053862177</v>
      </c>
      <c r="AN71" s="19" t="str">
        <f>'[8]Retail revenues - data'!H10</f>
        <v>Albania</v>
      </c>
      <c r="AO71" s="19">
        <f>'[8]Retail revenues - data'!O10/'[8]Retail volumes - data'!O10</f>
        <v>4.1269577931767643</v>
      </c>
      <c r="AP71" s="19">
        <f>'[8]Retail revenues - data'!P10/'[8]Retail volumes - data'!P10</f>
        <v>5.8360555024650491</v>
      </c>
      <c r="AQ71" s="19">
        <f>'[8]Retail revenues - data'!Q10/'[8]Retail volumes - data'!Q10</f>
        <v>9.2273155439598433</v>
      </c>
      <c r="AR71" s="19">
        <f>'[8]Retail revenues - data'!R10/'[8]Retail volumes - data'!R10</f>
        <v>18.946144593154383</v>
      </c>
      <c r="AS71" s="5"/>
    </row>
    <row r="72" spans="1:45" s="6" customFormat="1" ht="15" customHeight="1" x14ac:dyDescent="0.35">
      <c r="A72" s="410"/>
      <c r="B72" s="5" t="str">
        <f>'[8]Retail revenues - voice'!H13</f>
        <v>Bosnia</v>
      </c>
      <c r="C72" s="19">
        <f>'[8]Retail revenues - voice'!J13/'[8]Retail volumes - voice'!J13</f>
        <v>0.1267834677276877</v>
      </c>
      <c r="D72" s="19">
        <f>'[8]Retail revenues - voice'!K13/'[8]Retail volumes - voice'!K13</f>
        <v>0.1936315564751864</v>
      </c>
      <c r="E72" s="19">
        <f>'[8]Retail revenues - voice'!L13/'[8]Retail volumes - voice'!L13</f>
        <v>0.94507866302738097</v>
      </c>
      <c r="F72" s="19">
        <f>'[8]Retail revenues - voice'!M13/'[8]Retail volumes - voice'!M13</f>
        <v>1.8037570444583595</v>
      </c>
      <c r="G72" s="19" t="str">
        <f>'[8]Retail revenues - voice'!H13</f>
        <v>Bosnia</v>
      </c>
      <c r="H72" s="19">
        <f>'[8]Retail revenues - voice'!O13/'[8]Retail volumes - voice'!O13</f>
        <v>0.13497132939401998</v>
      </c>
      <c r="I72" s="19">
        <f>'[8]Retail revenues - voice'!P13/'[8]Retail volumes - voice'!P13</f>
        <v>0.18985606579849212</v>
      </c>
      <c r="J72" s="19">
        <f>'[8]Retail revenues - voice'!Q13/'[8]Retail volumes - voice'!Q13</f>
        <v>0.93468615620976314</v>
      </c>
      <c r="K72" s="19">
        <f>'[8]Retail revenues - voice'!R13/'[8]Retail volumes - voice'!R13</f>
        <v>2.1939539613571228</v>
      </c>
      <c r="L72" s="5"/>
      <c r="M72" s="5" t="str">
        <f>'[8]Retail revenues - voice'!H23</f>
        <v>Bosnia</v>
      </c>
      <c r="N72" s="19">
        <f>'[8]Retail revenues - voice'!J23/'[8]Retail volumes - voice'!J23</f>
        <v>2.4390683692133704E-2</v>
      </c>
      <c r="O72" s="19">
        <f>'[8]Retail revenues - voice'!K23/'[8]Retail volumes - voice'!K23</f>
        <v>3.8595008515487944E-2</v>
      </c>
      <c r="P72" s="19">
        <f>'[8]Retail revenues - voice'!L23/'[8]Retail volumes - voice'!L23</f>
        <v>0.40841916370534043</v>
      </c>
      <c r="Q72" s="19">
        <f>'[8]Retail revenues - voice'!M23/'[8]Retail volumes - voice'!M23</f>
        <v>0.87294100573253031</v>
      </c>
      <c r="R72" s="19" t="str">
        <f>'[8]Retail revenues - voice'!H23</f>
        <v>Bosnia</v>
      </c>
      <c r="S72" s="19">
        <f>'[8]Retail revenues - voice'!O23/'[8]Retail volumes - voice'!O23</f>
        <v>2.4156243856890112E-2</v>
      </c>
      <c r="T72" s="19">
        <f>'[8]Retail revenues - voice'!P23/'[8]Retail volumes - voice'!P23</f>
        <v>5.0313945803040321E-2</v>
      </c>
      <c r="U72" s="19">
        <f>'[8]Retail revenues - voice'!Q23/'[8]Retail volumes - voice'!Q23</f>
        <v>0.39693596474907311</v>
      </c>
      <c r="V72" s="19">
        <f>'[8]Retail revenues - voice'!R23/'[8]Retail volumes - voice'!R23</f>
        <v>0.97746541722445335</v>
      </c>
      <c r="W72" s="3"/>
      <c r="X72" s="22" t="str">
        <f>'[8]Retail revenues - SMS'!H13</f>
        <v>Bosnia</v>
      </c>
      <c r="Y72" s="19">
        <f>'[8]Retail revenues - SMS'!J13/'[8]Retail volumes - SMS'!J13</f>
        <v>5.1897856208735063E-2</v>
      </c>
      <c r="Z72" s="19">
        <f>'[8]Retail revenues - SMS'!K13/'[8]Retail volumes - SMS'!K13</f>
        <v>5.3820598006644516E-2</v>
      </c>
      <c r="AA72" s="19">
        <f>'[8]Retail revenues - SMS'!L13/'[8]Retail volumes - SMS'!L13</f>
        <v>0.22322930992217979</v>
      </c>
      <c r="AB72" s="19">
        <f>'[8]Retail revenues - SMS'!M13/'[8]Retail volumes - SMS'!M13</f>
        <v>0.18641814941243995</v>
      </c>
      <c r="AC72" s="19" t="str">
        <f>'[8]Retail revenues - SMS'!H13</f>
        <v>Bosnia</v>
      </c>
      <c r="AD72" s="19">
        <f>'[8]Retail revenues - SMS'!O13/'[8]Retail volumes - SMS'!O13</f>
        <v>5.3689261621327623E-2</v>
      </c>
      <c r="AE72" s="19">
        <f>'[8]Retail revenues - SMS'!P13/'[8]Retail volumes - SMS'!P13</f>
        <v>5.3201413427561836E-2</v>
      </c>
      <c r="AF72" s="19">
        <f>'[8]Retail revenues - SMS'!Q13/'[8]Retail volumes - SMS'!Q13</f>
        <v>0.21838027438306831</v>
      </c>
      <c r="AG72" s="19">
        <f>'[8]Retail revenues - SMS'!R13/'[8]Retail volumes - SMS'!R13</f>
        <v>0.32695510499637942</v>
      </c>
      <c r="AH72" s="5"/>
      <c r="AI72" s="5" t="str">
        <f>'[8]Retail revenues - data'!H13</f>
        <v>Bosnia</v>
      </c>
      <c r="AJ72" s="19">
        <f>'[8]Retail revenues - data'!J13/'[8]Retail volumes - data'!J13</f>
        <v>2.4127027027027026</v>
      </c>
      <c r="AK72" s="19">
        <f>'[8]Retail revenues - data'!K13/'[8]Retail volumes - data'!K13</f>
        <v>41.152975635734258</v>
      </c>
      <c r="AL72" s="19">
        <f>'[8]Retail revenues - data'!L13/'[8]Retail volumes - data'!L13</f>
        <v>89.019284231031989</v>
      </c>
      <c r="AM72" s="19">
        <f>'[8]Retail revenues - data'!M13/'[8]Retail volumes - data'!M13</f>
        <v>43.466030697731306</v>
      </c>
      <c r="AN72" s="19" t="str">
        <f>'[8]Retail revenues - data'!H13</f>
        <v>Bosnia</v>
      </c>
      <c r="AO72" s="19">
        <f>'[8]Retail revenues - data'!O13/'[8]Retail volumes - data'!O13</f>
        <v>2.477179370150616</v>
      </c>
      <c r="AP72" s="19">
        <f>'[8]Retail revenues - data'!P13/'[8]Retail volumes - data'!P13</f>
        <v>35.808897876643073</v>
      </c>
      <c r="AQ72" s="19">
        <f>'[8]Retail revenues - data'!Q13/'[8]Retail volumes - data'!Q13</f>
        <v>74.943461446528929</v>
      </c>
      <c r="AR72" s="19">
        <f>'[8]Retail revenues - data'!R13/'[8]Retail volumes - data'!R13</f>
        <v>40.850294548514789</v>
      </c>
      <c r="AS72" s="5"/>
    </row>
    <row r="73" spans="1:45" s="6" customFormat="1" ht="15" customHeight="1" x14ac:dyDescent="0.35">
      <c r="A73" s="410"/>
      <c r="B73" s="5" t="str">
        <f>'[8]Retail revenues - voice'!H8</f>
        <v>Kosovo</v>
      </c>
      <c r="C73" s="19">
        <f>'[8]Retail revenues - voice'!J8/'[8]Retail volumes - voice'!J8</f>
        <v>0.17171593385439529</v>
      </c>
      <c r="D73" s="19" t="e">
        <f>'[8]Retail revenues - voice'!K8/'[8]Retail volumes - voice'!K8</f>
        <v>#DIV/0!</v>
      </c>
      <c r="E73" s="19">
        <f>'[8]Retail revenues - voice'!L8/'[8]Retail volumes - voice'!L8</f>
        <v>2.5169366558465756</v>
      </c>
      <c r="F73" s="19">
        <f>'[8]Retail revenues - voice'!M8/'[8]Retail volumes - voice'!M8</f>
        <v>3.4026848293362959</v>
      </c>
      <c r="G73" s="19" t="str">
        <f>'[8]Retail revenues - voice'!H8</f>
        <v>Kosovo</v>
      </c>
      <c r="H73" s="19">
        <f>'[8]Retail revenues - voice'!O8/'[8]Retail volumes - voice'!O8</f>
        <v>0.16358884103835744</v>
      </c>
      <c r="I73" s="19" t="e">
        <f>'[8]Retail revenues - voice'!P8/'[8]Retail volumes - voice'!P8</f>
        <v>#DIV/0!</v>
      </c>
      <c r="J73" s="19">
        <f>'[8]Retail revenues - voice'!Q8/'[8]Retail volumes - voice'!Q8</f>
        <v>2.5946267097248783</v>
      </c>
      <c r="K73" s="19">
        <f>'[8]Retail revenues - voice'!R8/'[8]Retail volumes - voice'!R8</f>
        <v>3.6402800435024942</v>
      </c>
      <c r="L73" s="5"/>
      <c r="M73" s="5" t="str">
        <f>'[8]Retail revenues - voice'!H18</f>
        <v>Kosovo</v>
      </c>
      <c r="N73" s="19">
        <f>'[8]Retail revenues - voice'!J18/'[8]Retail volumes - voice'!J18</f>
        <v>2.9542312397843419E-2</v>
      </c>
      <c r="O73" s="19" t="e">
        <f>'[8]Retail revenues - voice'!K18/'[8]Retail volumes - voice'!K18</f>
        <v>#DIV/0!</v>
      </c>
      <c r="P73" s="19">
        <f>'[8]Retail revenues - voice'!L18/'[8]Retail volumes - voice'!L18</f>
        <v>0.89834409614131616</v>
      </c>
      <c r="Q73" s="19">
        <f>'[8]Retail revenues - voice'!M18/'[8]Retail volumes - voice'!M18</f>
        <v>0.25598331126096641</v>
      </c>
      <c r="R73" s="19" t="str">
        <f>'[8]Retail revenues - voice'!H18</f>
        <v>Kosovo</v>
      </c>
      <c r="S73" s="19">
        <f>'[8]Retail revenues - voice'!O18/'[8]Retail volumes - voice'!O18</f>
        <v>3.0813767581546272E-2</v>
      </c>
      <c r="T73" s="19" t="e">
        <f>'[8]Retail revenues - voice'!P18/'[8]Retail volumes - voice'!P18</f>
        <v>#DIV/0!</v>
      </c>
      <c r="U73" s="19">
        <f>'[8]Retail revenues - voice'!Q18/'[8]Retail volumes - voice'!Q18</f>
        <v>0.86268372754589484</v>
      </c>
      <c r="V73" s="19">
        <f>'[8]Retail revenues - voice'!R18/'[8]Retail volumes - voice'!R18</f>
        <v>1.5263370604142792</v>
      </c>
      <c r="W73" s="3"/>
      <c r="X73" s="22" t="str">
        <f>'[8]Retail revenues - SMS'!H8</f>
        <v>Kosovo</v>
      </c>
      <c r="Y73" s="19">
        <f>'[8]Retail revenues - SMS'!J8/'[8]Retail volumes - SMS'!J8</f>
        <v>4.4425082973109417E-2</v>
      </c>
      <c r="Z73" s="19" t="e">
        <f>'[8]Retail revenues - SMS'!K8/'[8]Retail volumes - SMS'!K8</f>
        <v>#DIV/0!</v>
      </c>
      <c r="AA73" s="19">
        <f>'[8]Retail revenues - SMS'!L8/'[8]Retail volumes - SMS'!L8</f>
        <v>0.37440695603644331</v>
      </c>
      <c r="AB73" s="19">
        <f>'[8]Retail revenues - SMS'!M8/'[8]Retail volumes - SMS'!M8</f>
        <v>0.44350497874934952</v>
      </c>
      <c r="AC73" s="19" t="str">
        <f>'[8]Retail revenues - SMS'!H8</f>
        <v>Kosovo</v>
      </c>
      <c r="AD73" s="19">
        <f>'[8]Retail revenues - SMS'!O8/'[8]Retail volumes - SMS'!O8</f>
        <v>4.5277805841407601E-2</v>
      </c>
      <c r="AE73" s="19" t="e">
        <f>'[8]Retail revenues - SMS'!P8/'[8]Retail volumes - SMS'!P8</f>
        <v>#DIV/0!</v>
      </c>
      <c r="AF73" s="19">
        <f>'[8]Retail revenues - SMS'!Q8/'[8]Retail volumes - SMS'!Q8</f>
        <v>0.37016980123348053</v>
      </c>
      <c r="AG73" s="19">
        <f>'[8]Retail revenues - SMS'!R8/'[8]Retail volumes - SMS'!R8</f>
        <v>0.4499745502899431</v>
      </c>
      <c r="AH73" s="5"/>
      <c r="AI73" s="5" t="str">
        <f>'[8]Retail revenues - data'!H8</f>
        <v>Kosovo</v>
      </c>
      <c r="AJ73" s="19">
        <f>'[8]Retail revenues - data'!J8/'[8]Retail volumes - data'!J8</f>
        <v>7.7183480625657879</v>
      </c>
      <c r="AK73" s="19" t="e">
        <f>'[8]Retail revenues - data'!K8/'[8]Retail volumes - data'!K8</f>
        <v>#DIV/0!</v>
      </c>
      <c r="AL73" s="19">
        <f>'[8]Retail revenues - data'!L8/'[8]Retail volumes - data'!L8</f>
        <v>44.104949009362997</v>
      </c>
      <c r="AM73" s="19">
        <f>'[8]Retail revenues - data'!M8/'[8]Retail volumes - data'!M8</f>
        <v>9.7548622986911671</v>
      </c>
      <c r="AN73" s="19" t="str">
        <f>'[8]Retail revenues - data'!H8</f>
        <v>Kosovo</v>
      </c>
      <c r="AO73" s="19">
        <f>'[8]Retail revenues - data'!O8/'[8]Retail volumes - data'!O8</f>
        <v>5.1974316497829154</v>
      </c>
      <c r="AP73" s="19" t="e">
        <f>'[8]Retail revenues - data'!P8/'[8]Retail volumes - data'!P8</f>
        <v>#DIV/0!</v>
      </c>
      <c r="AQ73" s="19">
        <f>'[8]Retail revenues - data'!Q8/'[8]Retail volumes - data'!Q8</f>
        <v>36.23958509965869</v>
      </c>
      <c r="AR73" s="19">
        <f>'[8]Retail revenues - data'!R8/'[8]Retail volumes - data'!R8</f>
        <v>10.412648239380699</v>
      </c>
      <c r="AS73" s="5"/>
    </row>
    <row r="74" spans="1:45" ht="15.75" customHeight="1" x14ac:dyDescent="0.35">
      <c r="A74" s="410"/>
      <c r="B74" s="5" t="str">
        <f>'[8]Retail revenues - voice'!H9</f>
        <v>Montenegro</v>
      </c>
      <c r="C74" s="19">
        <f>'[8]Retail revenues - voice'!J9/'[8]Retail volumes - voice'!J9</f>
        <v>4.2313803417254161E-3</v>
      </c>
      <c r="D74" s="19">
        <f>'[8]Retail revenues - voice'!K9/'[8]Retail volumes - voice'!K9</f>
        <v>0.2514310935143057</v>
      </c>
      <c r="E74" s="19">
        <f>'[8]Retail revenues - voice'!L9/'[8]Retail volumes - voice'!L9</f>
        <v>0.23488042412127291</v>
      </c>
      <c r="F74" s="19">
        <f>'[8]Retail revenues - voice'!M9/'[8]Retail volumes - voice'!M9</f>
        <v>0.14215688975398189</v>
      </c>
      <c r="G74" s="19" t="str">
        <f>'[8]Retail revenues - voice'!H9</f>
        <v>Montenegro</v>
      </c>
      <c r="H74" s="19">
        <f>'[8]Retail revenues - voice'!O9/'[8]Retail volumes - voice'!O9</f>
        <v>5.1033748006567231E-3</v>
      </c>
      <c r="I74" s="19">
        <f>'[8]Retail revenues - voice'!P9/'[8]Retail volumes - voice'!P9</f>
        <v>0.30881698161973908</v>
      </c>
      <c r="J74" s="19">
        <f>'[8]Retail revenues - voice'!Q9/'[8]Retail volumes - voice'!Q9</f>
        <v>0.25073237499091577</v>
      </c>
      <c r="K74" s="19">
        <f>'[8]Retail revenues - voice'!R9/'[8]Retail volumes - voice'!R9</f>
        <v>0.16500886313340049</v>
      </c>
      <c r="L74" s="1"/>
      <c r="M74" s="5" t="str">
        <f>'[8]Retail revenues - voice'!H19</f>
        <v>Montenegro</v>
      </c>
      <c r="N74" s="19">
        <f>'[8]Retail revenues - voice'!J19/'[8]Retail volumes - voice'!J19</f>
        <v>4.5275937118147945E-3</v>
      </c>
      <c r="O74" s="19">
        <f>'[8]Retail revenues - voice'!K19/'[8]Retail volumes - voice'!K19</f>
        <v>1.2155460849931288E-2</v>
      </c>
      <c r="P74" s="19">
        <f>'[8]Retail revenues - voice'!L19/'[8]Retail volumes - voice'!L19</f>
        <v>0.29623046685381743</v>
      </c>
      <c r="Q74" s="19">
        <f>'[8]Retail revenues - voice'!M19/'[8]Retail volumes - voice'!M19</f>
        <v>0.52227585408222565</v>
      </c>
      <c r="R74" s="19" t="str">
        <f>'[8]Retail revenues - voice'!H19</f>
        <v>Montenegro</v>
      </c>
      <c r="S74" s="19">
        <f>'[8]Retail revenues - voice'!O19/'[8]Retail volumes - voice'!O19</f>
        <v>4.8554963720981968E-3</v>
      </c>
      <c r="T74" s="19">
        <f>'[8]Retail revenues - voice'!P19/'[8]Retail volumes - voice'!P19</f>
        <v>1.7180077837277621E-2</v>
      </c>
      <c r="U74" s="19">
        <f>'[8]Retail revenues - voice'!Q19/'[8]Retail volumes - voice'!Q19</f>
        <v>0.2939626703108183</v>
      </c>
      <c r="V74" s="19">
        <f>'[8]Retail revenues - voice'!R19/'[8]Retail volumes - voice'!R19</f>
        <v>0.52010471009144477</v>
      </c>
      <c r="W74" s="3"/>
      <c r="X74" s="22" t="str">
        <f>'[8]Retail revenues - SMS'!H9</f>
        <v>Montenegro</v>
      </c>
      <c r="Y74" s="19">
        <f>'[8]Retail revenues - SMS'!J9/'[8]Retail volumes - SMS'!J9</f>
        <v>1.35307229186356E-2</v>
      </c>
      <c r="Z74" s="19">
        <f>'[8]Retail revenues - SMS'!K9/'[8]Retail volumes - SMS'!K9</f>
        <v>5.2595724657199819E-2</v>
      </c>
      <c r="AA74" s="19">
        <f>'[8]Retail revenues - SMS'!L9/'[8]Retail volumes - SMS'!L9</f>
        <v>0.21857733528282849</v>
      </c>
      <c r="AB74" s="19">
        <f>'[8]Retail revenues - SMS'!M9/'[8]Retail volumes - SMS'!M9</f>
        <v>2.0100105678957248E-2</v>
      </c>
      <c r="AC74" s="19" t="str">
        <f>'[8]Retail revenues - SMS'!H9</f>
        <v>Montenegro</v>
      </c>
      <c r="AD74" s="19">
        <f>'[8]Retail revenues - SMS'!O9/'[8]Retail volumes - SMS'!O9</f>
        <v>1.5431450368037161E-2</v>
      </c>
      <c r="AE74" s="19">
        <f>'[8]Retail revenues - SMS'!P9/'[8]Retail volumes - SMS'!P9</f>
        <v>5.6647985438087273E-2</v>
      </c>
      <c r="AF74" s="19">
        <f>'[8]Retail revenues - SMS'!Q9/'[8]Retail volumes - SMS'!Q9</f>
        <v>0.21577443244197866</v>
      </c>
      <c r="AG74" s="19">
        <f>'[8]Retail revenues - SMS'!R9/'[8]Retail volumes - SMS'!R9</f>
        <v>2.2550433055888049E-2</v>
      </c>
      <c r="AH74" s="1"/>
      <c r="AI74" s="5" t="str">
        <f>'[8]Retail revenues - data'!H9</f>
        <v>Montenegro</v>
      </c>
      <c r="AJ74" s="19">
        <f>'[8]Retail revenues - data'!J9/'[8]Retail volumes - data'!J9</f>
        <v>8.4101135944304031E-2</v>
      </c>
      <c r="AK74" s="19">
        <f>'[8]Retail revenues - data'!K9/'[8]Retail volumes - data'!K9</f>
        <v>34.558456751711041</v>
      </c>
      <c r="AL74" s="19">
        <f>'[8]Retail revenues - data'!L9/'[8]Retail volumes - data'!L9</f>
        <v>70.975065566316886</v>
      </c>
      <c r="AM74" s="19">
        <f>'[8]Retail revenues - data'!M9/'[8]Retail volumes - data'!M9</f>
        <v>480.94540584244527</v>
      </c>
      <c r="AN74" s="19" t="str">
        <f>'[8]Retail revenues - data'!H9</f>
        <v>Montenegro</v>
      </c>
      <c r="AO74" s="19">
        <f>'[8]Retail revenues - data'!O9/'[8]Retail volumes - data'!O9</f>
        <v>0.15383247883619122</v>
      </c>
      <c r="AP74" s="19">
        <f>'[8]Retail revenues - data'!P9/'[8]Retail volumes - data'!P9</f>
        <v>41.320761453494192</v>
      </c>
      <c r="AQ74" s="19">
        <f>'[8]Retail revenues - data'!Q9/'[8]Retail volumes - data'!Q9</f>
        <v>66.237167299557115</v>
      </c>
      <c r="AR74" s="19">
        <f>'[8]Retail revenues - data'!R9/'[8]Retail volumes - data'!R9</f>
        <v>718.23707600985529</v>
      </c>
      <c r="AS74" s="1"/>
    </row>
    <row r="75" spans="1:45" ht="15.75" customHeight="1" x14ac:dyDescent="0.35">
      <c r="A75" s="410"/>
      <c r="B75" s="5" t="str">
        <f>'[8]Retail revenues - voice'!H12</f>
        <v>North Macedonia</v>
      </c>
      <c r="C75" s="19">
        <f>'[8]Retail revenues - voice'!J12/'[8]Retail volumes - voice'!J12</f>
        <v>5.8945606758684148E-2</v>
      </c>
      <c r="D75" s="19">
        <f>'[8]Retail revenues - voice'!K12/'[8]Retail volumes - voice'!K12</f>
        <v>0.73655871609678114</v>
      </c>
      <c r="E75" s="19">
        <f>'[8]Retail revenues - voice'!L12/'[8]Retail volumes - voice'!L12</f>
        <v>1.2430370107575588</v>
      </c>
      <c r="F75" s="19">
        <f>'[8]Retail revenues - voice'!M12/'[8]Retail volumes - voice'!M12</f>
        <v>1.7057827912975658</v>
      </c>
      <c r="G75" s="19" t="str">
        <f>'[8]Retail revenues - voice'!H12</f>
        <v>North Macedonia</v>
      </c>
      <c r="H75" s="19">
        <f>'[8]Retail revenues - voice'!O12/'[8]Retail volumes - voice'!O12</f>
        <v>5.5288979089320775E-2</v>
      </c>
      <c r="I75" s="19">
        <f>'[8]Retail revenues - voice'!P12/'[8]Retail volumes - voice'!P12</f>
        <v>0.72426822127588975</v>
      </c>
      <c r="J75" s="19">
        <f>'[8]Retail revenues - voice'!Q12/'[8]Retail volumes - voice'!Q12</f>
        <v>1.1433680861804598</v>
      </c>
      <c r="K75" s="19">
        <f>'[8]Retail revenues - voice'!R12/'[8]Retail volumes - voice'!R12</f>
        <v>1.6326148452129565</v>
      </c>
      <c r="L75" s="1"/>
      <c r="M75" s="5" t="str">
        <f>'[8]Retail revenues - voice'!H22</f>
        <v>North Macedonia</v>
      </c>
      <c r="N75" s="19">
        <f>'[8]Retail revenues - voice'!J22/'[8]Retail volumes - voice'!J22</f>
        <v>2.2984037217230299E-2</v>
      </c>
      <c r="O75" s="19">
        <f>'[8]Retail revenues - voice'!K22/'[8]Retail volumes - voice'!K22</f>
        <v>0.1998337389581881</v>
      </c>
      <c r="P75" s="19">
        <f>'[8]Retail revenues - voice'!L22/'[8]Retail volumes - voice'!L22</f>
        <v>0.35046115831973879</v>
      </c>
      <c r="Q75" s="19">
        <f>'[8]Retail revenues - voice'!M22/'[8]Retail volumes - voice'!M22</f>
        <v>0.40723846768106586</v>
      </c>
      <c r="R75" s="19" t="str">
        <f>'[8]Retail revenues - voice'!H22</f>
        <v>North Macedonia</v>
      </c>
      <c r="S75" s="19">
        <f>'[8]Retail revenues - voice'!O22/'[8]Retail volumes - voice'!O22</f>
        <v>2.3063210327272335E-2</v>
      </c>
      <c r="T75" s="19">
        <f>'[8]Retail revenues - voice'!P22/'[8]Retail volumes - voice'!P22</f>
        <v>0.22443039011674989</v>
      </c>
      <c r="U75" s="19">
        <f>'[8]Retail revenues - voice'!Q22/'[8]Retail volumes - voice'!Q22</f>
        <v>0.35906103828603914</v>
      </c>
      <c r="V75" s="19">
        <f>'[8]Retail revenues - voice'!R22/'[8]Retail volumes - voice'!R22</f>
        <v>0.38690791718494288</v>
      </c>
      <c r="W75" s="3"/>
      <c r="X75" s="22" t="str">
        <f>'[8]Retail revenues - SMS'!H12</f>
        <v>North Macedonia</v>
      </c>
      <c r="Y75" s="19">
        <f>'[8]Retail revenues - SMS'!J12/'[8]Retail volumes - SMS'!J12</f>
        <v>1.9826559614658824E-2</v>
      </c>
      <c r="Z75" s="19">
        <f>'[8]Retail revenues - SMS'!K12/'[8]Retail volumes - SMS'!K12</f>
        <v>0.24235711803092952</v>
      </c>
      <c r="AA75" s="19">
        <f>'[8]Retail revenues - SMS'!L12/'[8]Retail volumes - SMS'!L12</f>
        <v>0.21599031834541774</v>
      </c>
      <c r="AB75" s="19">
        <f>'[8]Retail revenues - SMS'!M12/'[8]Retail volumes - SMS'!M12</f>
        <v>0.21087344225197874</v>
      </c>
      <c r="AC75" s="19" t="str">
        <f>'[8]Retail revenues - SMS'!H12</f>
        <v>North Macedonia</v>
      </c>
      <c r="AD75" s="19">
        <f>'[8]Retail revenues - SMS'!O12/'[8]Retail volumes - SMS'!O12</f>
        <v>1.9876747262898824E-2</v>
      </c>
      <c r="AE75" s="19">
        <f>'[8]Retail revenues - SMS'!P12/'[8]Retail volumes - SMS'!P12</f>
        <v>0.23792561678542737</v>
      </c>
      <c r="AF75" s="19">
        <f>'[8]Retail revenues - SMS'!Q12/'[8]Retail volumes - SMS'!Q12</f>
        <v>0.21243014034384405</v>
      </c>
      <c r="AG75" s="19">
        <f>'[8]Retail revenues - SMS'!R12/'[8]Retail volumes - SMS'!R12</f>
        <v>0.19180425608904378</v>
      </c>
      <c r="AH75" s="1"/>
      <c r="AI75" s="5" t="str">
        <f>'[8]Retail revenues - data'!H12</f>
        <v>North Macedonia</v>
      </c>
      <c r="AJ75" s="19">
        <f>'[8]Retail revenues - data'!J12/'[8]Retail volumes - data'!J12</f>
        <v>3.2009365020572504</v>
      </c>
      <c r="AK75" s="19">
        <f>'[8]Retail revenues - data'!K12/'[8]Retail volumes - data'!K12</f>
        <v>10.073773556629577</v>
      </c>
      <c r="AL75" s="19">
        <f>'[8]Retail revenues - data'!L12/'[8]Retail volumes - data'!L12</f>
        <v>15.532496239782319</v>
      </c>
      <c r="AM75" s="19">
        <f>'[8]Retail revenues - data'!M12/'[8]Retail volumes - data'!M12</f>
        <v>9.2322234789121556</v>
      </c>
      <c r="AN75" s="19" t="str">
        <f>'[8]Retail revenues - data'!H12</f>
        <v>North Macedonia</v>
      </c>
      <c r="AO75" s="19">
        <f>'[8]Retail revenues - data'!O12/'[8]Retail volumes - data'!O12</f>
        <v>2.8467854677001254</v>
      </c>
      <c r="AP75" s="19">
        <f>'[8]Retail revenues - data'!P12/'[8]Retail volumes - data'!P12</f>
        <v>17.281725339381918</v>
      </c>
      <c r="AQ75" s="19">
        <f>'[8]Retail revenues - data'!Q12/'[8]Retail volumes - data'!Q12</f>
        <v>15.849445669083611</v>
      </c>
      <c r="AR75" s="19">
        <f>'[8]Retail revenues - data'!R12/'[8]Retail volumes - data'!R12</f>
        <v>13.051782731998102</v>
      </c>
      <c r="AS75" s="1"/>
    </row>
    <row r="76" spans="1:45" ht="15.75" customHeight="1" x14ac:dyDescent="0.35">
      <c r="A76" s="410"/>
      <c r="B76" s="5" t="str">
        <f>'[8]Retail revenues - voice'!H11</f>
        <v>Serbia</v>
      </c>
      <c r="C76" s="19">
        <f>'[8]Retail revenues - voice'!J11/'[8]Retail volumes - voice'!J11</f>
        <v>6.270140601479679E-2</v>
      </c>
      <c r="D76" s="19" t="e">
        <f>'[8]Retail revenues - voice'!K11/'[8]Retail volumes - voice'!K11</f>
        <v>#DIV/0!</v>
      </c>
      <c r="E76" s="19">
        <f>'[8]Retail revenues - voice'!L11/'[8]Retail volumes - voice'!L11</f>
        <v>0.75653164478541224</v>
      </c>
      <c r="F76" s="19">
        <f>'[8]Retail revenues - voice'!M11/'[8]Retail volumes - voice'!M11</f>
        <v>0.88213524563922907</v>
      </c>
      <c r="G76" s="19" t="str">
        <f>'[8]Retail revenues - voice'!H11</f>
        <v>Serbia</v>
      </c>
      <c r="H76" s="19">
        <f>'[8]Retail revenues - voice'!O11/'[8]Retail volumes - voice'!O11</f>
        <v>6.0498564997614676E-2</v>
      </c>
      <c r="I76" s="19" t="e">
        <f>'[8]Retail revenues - voice'!P11/'[8]Retail volumes - voice'!P11</f>
        <v>#DIV/0!</v>
      </c>
      <c r="J76" s="19">
        <f>'[8]Retail revenues - voice'!Q11/'[8]Retail volumes - voice'!Q11</f>
        <v>0.71139919382387096</v>
      </c>
      <c r="K76" s="19">
        <f>'[8]Retail revenues - voice'!R11/'[8]Retail volumes - voice'!R11</f>
        <v>0.92434469893651805</v>
      </c>
      <c r="L76" s="1"/>
      <c r="M76" s="5" t="str">
        <f>'[8]Retail revenues - voice'!H21</f>
        <v>Serbia</v>
      </c>
      <c r="N76" s="19">
        <f>'[8]Retail revenues - voice'!J21/'[8]Retail volumes - voice'!J21</f>
        <v>2.1929851261699419E-2</v>
      </c>
      <c r="O76" s="19" t="e">
        <f>'[8]Retail revenues - voice'!K21/'[8]Retail volumes - voice'!K21</f>
        <v>#DIV/0!</v>
      </c>
      <c r="P76" s="19">
        <f>'[8]Retail revenues - voice'!L21/'[8]Retail volumes - voice'!L21</f>
        <v>0.23794166345320958</v>
      </c>
      <c r="Q76" s="19">
        <f>'[8]Retail revenues - voice'!M21/'[8]Retail volumes - voice'!M21</f>
        <v>0.33630955332424278</v>
      </c>
      <c r="R76" s="19" t="str">
        <f>'[8]Retail revenues - voice'!H21</f>
        <v>Serbia</v>
      </c>
      <c r="S76" s="19">
        <f>'[8]Retail revenues - voice'!O21/'[8]Retail volumes - voice'!O21</f>
        <v>2.1512495384798231E-2</v>
      </c>
      <c r="T76" s="19" t="e">
        <f>'[8]Retail revenues - voice'!P21/'[8]Retail volumes - voice'!P21</f>
        <v>#DIV/0!</v>
      </c>
      <c r="U76" s="19">
        <f>'[8]Retail revenues - voice'!Q21/'[8]Retail volumes - voice'!Q21</f>
        <v>0.22833363965936546</v>
      </c>
      <c r="V76" s="19">
        <f>'[8]Retail revenues - voice'!R21/'[8]Retail volumes - voice'!R21</f>
        <v>0.35105574965821057</v>
      </c>
      <c r="W76" s="3"/>
      <c r="X76" s="22" t="str">
        <f>'[8]Retail revenues - SMS'!H11</f>
        <v>Serbia</v>
      </c>
      <c r="Y76" s="19">
        <f>'[8]Retail revenues - SMS'!J11/'[8]Retail volumes - SMS'!J11</f>
        <v>2.6131362619301008E-2</v>
      </c>
      <c r="Z76" s="19" t="e">
        <f>'[8]Retail revenues - SMS'!K11/'[8]Retail volumes - SMS'!K11</f>
        <v>#DIV/0!</v>
      </c>
      <c r="AA76" s="19">
        <f>'[8]Retail revenues - SMS'!L11/'[8]Retail volumes - SMS'!L11</f>
        <v>0.19240638354378425</v>
      </c>
      <c r="AB76" s="19">
        <f>'[8]Retail revenues - SMS'!M11/'[8]Retail volumes - SMS'!M11</f>
        <v>0.23892056648488136</v>
      </c>
      <c r="AC76" s="19" t="str">
        <f>'[8]Retail revenues - SMS'!H11</f>
        <v>Serbia</v>
      </c>
      <c r="AD76" s="19">
        <f>'[8]Retail revenues - SMS'!O11/'[8]Retail volumes - SMS'!O11</f>
        <v>2.5186597012648422E-2</v>
      </c>
      <c r="AE76" s="19" t="e">
        <f>'[8]Retail revenues - SMS'!P11/'[8]Retail volumes - SMS'!P11</f>
        <v>#DIV/0!</v>
      </c>
      <c r="AF76" s="19">
        <f>'[8]Retail revenues - SMS'!Q11/'[8]Retail volumes - SMS'!Q11</f>
        <v>0.19351202670285825</v>
      </c>
      <c r="AG76" s="19">
        <f>'[8]Retail revenues - SMS'!R11/'[8]Retail volumes - SMS'!R11</f>
        <v>0.24127327857706646</v>
      </c>
      <c r="AH76" s="1"/>
      <c r="AI76" s="5" t="str">
        <f>'[8]Retail revenues - data'!H11</f>
        <v>Serbia</v>
      </c>
      <c r="AJ76" s="19">
        <f>'[8]Retail revenues - data'!J11/'[8]Retail volumes - data'!J11</f>
        <v>3.9411308334486965</v>
      </c>
      <c r="AK76" s="19" t="e">
        <f>'[8]Retail revenues - data'!K11/'[8]Retail volumes - data'!K11</f>
        <v>#DIV/0!</v>
      </c>
      <c r="AL76" s="19">
        <f>'[8]Retail revenues - data'!L11/'[8]Retail volumes - data'!L11</f>
        <v>123.87890486072504</v>
      </c>
      <c r="AM76" s="19">
        <f>'[8]Retail revenues - data'!M11/'[8]Retail volumes - data'!M11</f>
        <v>513.95275472602532</v>
      </c>
      <c r="AN76" s="19" t="str">
        <f>'[8]Retail revenues - data'!H11</f>
        <v>Serbia</v>
      </c>
      <c r="AO76" s="19">
        <f>'[8]Retail revenues - data'!O11/'[8]Retail volumes - data'!O11</f>
        <v>5.1204081808798358</v>
      </c>
      <c r="AP76" s="19" t="e">
        <f>'[8]Retail revenues - data'!P11/'[8]Retail volumes - data'!P11</f>
        <v>#DIV/0!</v>
      </c>
      <c r="AQ76" s="19">
        <f>'[8]Retail revenues - data'!Q11/'[8]Retail volumes - data'!Q11</f>
        <v>135.14659714942275</v>
      </c>
      <c r="AR76" s="19">
        <f>'[8]Retail revenues - data'!R11/'[8]Retail volumes - data'!R11</f>
        <v>787.29963836748743</v>
      </c>
      <c r="AS76" s="1"/>
    </row>
  </sheetData>
  <mergeCells count="37">
    <mergeCell ref="C3:E3"/>
    <mergeCell ref="A67:A76"/>
    <mergeCell ref="C69:E69"/>
    <mergeCell ref="Y69:AA69"/>
    <mergeCell ref="AH69:AJ69"/>
    <mergeCell ref="A57:A65"/>
    <mergeCell ref="C58:E58"/>
    <mergeCell ref="L58:N58"/>
    <mergeCell ref="O58:Q58"/>
    <mergeCell ref="U58:W58"/>
    <mergeCell ref="X58:Z58"/>
    <mergeCell ref="N48:P48"/>
    <mergeCell ref="A39:A46"/>
    <mergeCell ref="B39:D39"/>
    <mergeCell ref="F39:H39"/>
    <mergeCell ref="J39:L39"/>
    <mergeCell ref="N39:P39"/>
    <mergeCell ref="A48:A55"/>
    <mergeCell ref="B48:D48"/>
    <mergeCell ref="F48:H48"/>
    <mergeCell ref="J48:L48"/>
    <mergeCell ref="T3:V3"/>
    <mergeCell ref="W3:Y3"/>
    <mergeCell ref="A30:A37"/>
    <mergeCell ref="B30:D30"/>
    <mergeCell ref="F30:H30"/>
    <mergeCell ref="J30:L30"/>
    <mergeCell ref="N30:P30"/>
    <mergeCell ref="P13:Q13"/>
    <mergeCell ref="A21:A28"/>
    <mergeCell ref="B21:D21"/>
    <mergeCell ref="F21:H21"/>
    <mergeCell ref="J21:L21"/>
    <mergeCell ref="B12:G12"/>
    <mergeCell ref="I12:N12"/>
    <mergeCell ref="A2:A10"/>
    <mergeCell ref="K2:M3"/>
  </mergeCells>
  <pageMargins left="0.7" right="0.7" top="0.78740157499999996" bottom="0.78740157499999996" header="0.3" footer="0.3"/>
  <pageSetup paperSize="9" orientation="portrait" verticalDpi="300" r:id="rId1"/>
  <tableParts count="34">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76"/>
  <sheetViews>
    <sheetView zoomScale="28" zoomScaleNormal="28" workbookViewId="0">
      <selection activeCell="AO72" sqref="AO72"/>
    </sheetView>
  </sheetViews>
  <sheetFormatPr defaultColWidth="11.453125" defaultRowHeight="15.5" x14ac:dyDescent="0.35"/>
  <cols>
    <col min="1" max="1" width="14.7265625" style="35" customWidth="1"/>
    <col min="2" max="2" width="11.453125" style="2"/>
    <col min="3" max="3" width="21" style="2" customWidth="1"/>
    <col min="4" max="4" width="18.453125" style="2" customWidth="1"/>
    <col min="5" max="5" width="18.54296875" style="2" customWidth="1"/>
    <col min="6" max="6" width="18.453125" style="2" customWidth="1"/>
    <col min="7" max="7" width="20.81640625" style="2" customWidth="1"/>
    <col min="8" max="8" width="18.81640625" style="2" customWidth="1"/>
    <col min="9" max="9" width="15.453125" style="2" customWidth="1"/>
    <col min="10" max="10" width="11.453125" style="2"/>
    <col min="11" max="11" width="18" style="2" customWidth="1"/>
    <col min="12" max="12" width="20.26953125" style="2" customWidth="1"/>
    <col min="13" max="13" width="19.453125" style="2" customWidth="1"/>
    <col min="14" max="15" width="19.26953125" style="2" customWidth="1"/>
    <col min="16" max="16" width="19.453125" style="2" customWidth="1"/>
    <col min="17" max="17" width="12" style="2" customWidth="1"/>
    <col min="18" max="18" width="11.453125" style="2"/>
    <col min="19" max="19" width="18.453125" style="2" customWidth="1"/>
    <col min="20" max="20" width="14.26953125" style="2" customWidth="1"/>
    <col min="21" max="21" width="15.26953125" style="2" customWidth="1"/>
    <col min="22" max="22" width="14.1796875" style="2" customWidth="1"/>
    <col min="23" max="23" width="14" style="2" customWidth="1"/>
    <col min="24" max="24" width="15.7265625" style="2" customWidth="1"/>
    <col min="25" max="25" width="10.54296875" style="2" bestFit="1" customWidth="1"/>
    <col min="26" max="26" width="11.453125" style="2"/>
    <col min="27" max="27" width="18.453125" style="2" customWidth="1"/>
    <col min="28" max="28" width="16.7265625" style="2" customWidth="1"/>
    <col min="29" max="30" width="11.453125" style="2"/>
    <col min="31" max="31" width="16.26953125" style="2" customWidth="1"/>
    <col min="32" max="32" width="16.54296875" style="2" customWidth="1"/>
    <col min="33" max="16384" width="11.453125" style="2"/>
  </cols>
  <sheetData>
    <row r="1" spans="1:25" s="38" customFormat="1" x14ac:dyDescent="0.35">
      <c r="A1" s="37"/>
    </row>
    <row r="2" spans="1:25" s="4" customFormat="1" ht="15" customHeight="1" x14ac:dyDescent="0.35">
      <c r="A2" s="410" t="s">
        <v>36</v>
      </c>
      <c r="B2" s="3" t="s">
        <v>37</v>
      </c>
      <c r="C2" s="3"/>
      <c r="D2" s="3"/>
      <c r="E2" s="3"/>
      <c r="F2" s="3"/>
      <c r="G2" s="3"/>
      <c r="H2" s="3"/>
      <c r="I2" s="3"/>
      <c r="J2" s="3"/>
      <c r="K2" s="390" t="s">
        <v>38</v>
      </c>
      <c r="L2" s="390"/>
      <c r="M2" s="390"/>
      <c r="N2" s="3"/>
    </row>
    <row r="3" spans="1:25" s="4" customFormat="1" ht="15" customHeight="1" x14ac:dyDescent="0.35">
      <c r="A3" s="410"/>
      <c r="B3" s="3" t="s">
        <v>22</v>
      </c>
      <c r="C3" s="401" t="s">
        <v>201</v>
      </c>
      <c r="D3" s="401"/>
      <c r="E3" s="401"/>
      <c r="F3" s="210"/>
      <c r="G3" s="26" t="s">
        <v>202</v>
      </c>
      <c r="H3" s="26"/>
      <c r="I3" s="26"/>
      <c r="J3" s="3"/>
      <c r="K3" s="390"/>
      <c r="L3" s="390"/>
      <c r="M3" s="390"/>
      <c r="N3" s="3"/>
      <c r="Q3" s="27"/>
      <c r="T3" s="407"/>
      <c r="U3" s="407"/>
      <c r="V3" s="407"/>
      <c r="W3" s="408"/>
      <c r="X3" s="408"/>
      <c r="Y3" s="408"/>
    </row>
    <row r="4" spans="1:25" s="6" customFormat="1" ht="29" x14ac:dyDescent="0.35">
      <c r="A4" s="410"/>
      <c r="B4" s="5" t="s">
        <v>4</v>
      </c>
      <c r="C4" s="21" t="s">
        <v>39</v>
      </c>
      <c r="D4" s="21" t="s">
        <v>40</v>
      </c>
      <c r="E4" s="21" t="s">
        <v>41</v>
      </c>
      <c r="F4" s="21" t="s">
        <v>4</v>
      </c>
      <c r="G4" s="21" t="s">
        <v>39</v>
      </c>
      <c r="H4" s="21" t="s">
        <v>40</v>
      </c>
      <c r="I4" s="21" t="s">
        <v>41</v>
      </c>
      <c r="J4" s="5"/>
      <c r="K4" s="19" t="s">
        <v>4</v>
      </c>
      <c r="L4" s="19" t="s">
        <v>201</v>
      </c>
      <c r="M4" s="21" t="s">
        <v>202</v>
      </c>
      <c r="N4" s="5"/>
      <c r="Q4" s="28"/>
      <c r="T4" s="28"/>
      <c r="U4" s="28"/>
      <c r="V4" s="28"/>
      <c r="W4" s="28"/>
      <c r="X4" s="28"/>
      <c r="Y4" s="28"/>
    </row>
    <row r="5" spans="1:25" s="6" customFormat="1" ht="15" customHeight="1" x14ac:dyDescent="0.35">
      <c r="A5" s="410"/>
      <c r="B5" s="5" t="str">
        <f>'[9]List of NRAs'!A5</f>
        <v>Albania</v>
      </c>
      <c r="C5" s="19">
        <f>'[9]Retail revenues - voice'!B10/[9]Subscribers!G10/3</f>
        <v>0.18607251369114539</v>
      </c>
      <c r="D5" s="19">
        <f>'[9]Retail revenues - SMS'!B10/[9]Subscribers!G10/3</f>
        <v>2.314589023326652E-2</v>
      </c>
      <c r="E5" s="19">
        <f>'[9]Retail revenues - data'!B10/[9]Subscribers!G10/3</f>
        <v>0.10382109860050237</v>
      </c>
      <c r="F5" s="19" t="str">
        <f>'[9]Retail revenues - voice'!A10</f>
        <v>Albania</v>
      </c>
      <c r="G5" s="19">
        <f>'[9]Retail revenues - voice'!C10/[9]Subscribers!L10/3</f>
        <v>0.19188949506614017</v>
      </c>
      <c r="H5" s="19">
        <f>'[9]Retail revenues - SMS'!C10/[9]Subscribers!L10/3</f>
        <v>2.4443520380750827E-2</v>
      </c>
      <c r="I5" s="19">
        <f>'[9]Retail revenues - data'!C10/[9]Subscribers!L10/3</f>
        <v>0.11834501979555961</v>
      </c>
      <c r="J5" s="5"/>
      <c r="K5" s="19" t="str">
        <f>'[9]List of NRAs'!A5</f>
        <v>Albania</v>
      </c>
      <c r="L5" s="19">
        <f>[10]Operator!$P$7</f>
        <v>4.2383199263133395</v>
      </c>
      <c r="M5" s="19">
        <f>[10]Operator!$R$7</f>
        <v>4.1427854007250815</v>
      </c>
      <c r="N5" s="5"/>
      <c r="Q5" s="29"/>
      <c r="T5" s="30"/>
      <c r="U5" s="30"/>
      <c r="V5" s="30"/>
      <c r="W5" s="30"/>
      <c r="X5" s="30"/>
      <c r="Y5" s="30"/>
    </row>
    <row r="6" spans="1:25" s="6" customFormat="1" ht="15" customHeight="1" x14ac:dyDescent="0.35">
      <c r="A6" s="410"/>
      <c r="B6" s="5" t="str">
        <f>'[9]List of NRAs'!A8</f>
        <v>Bosnia</v>
      </c>
      <c r="C6" s="19">
        <f>'[9]Retail revenues - voice'!B13/[9]Subscribers!G13/3</f>
        <v>1.6779931869140887</v>
      </c>
      <c r="D6" s="19">
        <f>'[9]Retail revenues - SMS'!B13/[9]Subscribers!G13/3</f>
        <v>0.13050261775884875</v>
      </c>
      <c r="E6" s="19">
        <f>'[9]Retail revenues - data'!B13/[9]Subscribers!G13/3</f>
        <v>0.40976236451507941</v>
      </c>
      <c r="F6" s="19" t="str">
        <f>'[9]Retail revenues - voice'!A13</f>
        <v>Bosnia</v>
      </c>
      <c r="G6" s="19">
        <f>'[9]Retail revenues - voice'!C13/[9]Subscribers!L13/3</f>
        <v>1.8609466978356364</v>
      </c>
      <c r="H6" s="19">
        <f>'[9]Retail revenues - SMS'!C13/[9]Subscribers!L13/3</f>
        <v>0.14933301030145066</v>
      </c>
      <c r="I6" s="19">
        <f>'[9]Retail revenues - data'!C13/[9]Subscribers!L13/3</f>
        <v>0.50424856060940804</v>
      </c>
      <c r="J6" s="5"/>
      <c r="K6" s="19" t="str">
        <f>'[9]List of NRAs'!A8</f>
        <v>Bosnia</v>
      </c>
      <c r="L6" s="19">
        <f>Tabelle272569393[[#This Row],[Voice domestic revenue]]+Tabelle272569393[[#This Row],[SMS domestic revenue]]+Tabelle272569393[[#This Row],[Data domestic revenue]]</f>
        <v>2.218258169188017</v>
      </c>
      <c r="M6" s="19">
        <f>Tabelle649696[[#This Row],[Voice domestic revenue]]+Tabelle649696[[#This Row],[SMS domestic revenue]]+Tabelle649696[[#This Row],[Data domestic revenue]]</f>
        <v>2.5145282687464947</v>
      </c>
      <c r="N6" s="132"/>
      <c r="Q6" s="29"/>
      <c r="T6" s="30"/>
      <c r="U6" s="30"/>
      <c r="V6" s="30"/>
      <c r="W6" s="30"/>
      <c r="X6" s="30"/>
      <c r="Y6" s="30"/>
    </row>
    <row r="7" spans="1:25" s="6" customFormat="1" ht="15" customHeight="1" x14ac:dyDescent="0.35">
      <c r="A7" s="410"/>
      <c r="B7" s="5" t="str">
        <f>'[9]List of NRAs'!A3</f>
        <v>Kosovo</v>
      </c>
      <c r="C7" s="19">
        <f>'[9]Retail revenues - voice'!B8/[9]Subscribers!G8/3</f>
        <v>1.5700715040332625</v>
      </c>
      <c r="D7" s="19">
        <f>'[9]Retail revenues - SMS'!B8/[9]Subscribers!G8/3</f>
        <v>3.5367036519233265E-2</v>
      </c>
      <c r="E7" s="19">
        <f>'[9]Retail revenues - data'!B8/[9]Subscribers!G8/3</f>
        <v>0.173504826215478</v>
      </c>
      <c r="F7" s="19" t="str">
        <f>'[9]Retail revenues - voice'!A8</f>
        <v>Kosovo</v>
      </c>
      <c r="G7" s="19">
        <f>'[9]Retail revenues - voice'!C8/[9]Subscribers!L8/3</f>
        <v>1.8045723731477281</v>
      </c>
      <c r="H7" s="19">
        <f>'[9]Retail revenues - SMS'!C8/[9]Subscribers!L8/3</f>
        <v>4.1467619078704741E-2</v>
      </c>
      <c r="I7" s="19">
        <f>'[9]Retail revenues - data'!C8/[9]Subscribers!L8/3</f>
        <v>0.17750345113964169</v>
      </c>
      <c r="J7" s="5"/>
      <c r="K7" s="19" t="str">
        <f>'[9]List of NRAs'!A3</f>
        <v>Kosovo</v>
      </c>
      <c r="L7" s="19">
        <f>Tabelle272569393[[#This Row],[Voice domestic revenue]]+Tabelle272569393[[#This Row],[SMS domestic revenue]]+Tabelle272569393[[#This Row],[Data domestic revenue]]</f>
        <v>1.7789433667679737</v>
      </c>
      <c r="M7" s="19">
        <f>Tabelle649696[[#This Row],[Voice domestic revenue]]+Tabelle649696[[#This Row],[SMS domestic revenue]]+Tabelle649696[[#This Row],[Data domestic revenue]]</f>
        <v>2.0235434433660746</v>
      </c>
      <c r="N7" s="5"/>
      <c r="Q7" s="29"/>
      <c r="T7" s="30"/>
      <c r="U7" s="30"/>
      <c r="V7" s="30"/>
      <c r="W7" s="30"/>
      <c r="X7" s="30"/>
      <c r="Y7" s="30"/>
    </row>
    <row r="8" spans="1:25" ht="15.75" customHeight="1" x14ac:dyDescent="0.35">
      <c r="A8" s="410"/>
      <c r="B8" s="5" t="str">
        <f>'[9]List of NRAs'!A4</f>
        <v>Montenegro</v>
      </c>
      <c r="C8" s="19">
        <f>'[9]Retail revenues - voice'!B9/[9]Subscribers!G9/3</f>
        <v>4.5652371717966425</v>
      </c>
      <c r="D8" s="19">
        <f>'[9]Retail revenues - SMS'!B9/[9]Subscribers!G9/3</f>
        <v>0.40126933780674112</v>
      </c>
      <c r="E8" s="19">
        <f>'[9]Retail revenues - data'!B9/[9]Subscribers!G9/3</f>
        <v>2.409156423584339</v>
      </c>
      <c r="F8" s="19" t="str">
        <f>'[9]Retail revenues - voice'!A9</f>
        <v>Montenegro</v>
      </c>
      <c r="G8" s="19">
        <f>'[9]Retail revenues - voice'!C9/[9]Subscribers!L9/3</f>
        <v>4.632880247014227</v>
      </c>
      <c r="H8" s="19">
        <f>'[9]Retail revenues - SMS'!C9/[9]Subscribers!L9/3</f>
        <v>0.39499631681360264</v>
      </c>
      <c r="I8" s="19">
        <f>'[9]Retail revenues - data'!C9/[9]Subscribers!L9/3</f>
        <v>2.3711736982095486</v>
      </c>
      <c r="J8" s="1"/>
      <c r="K8" s="19" t="str">
        <f>'[9]List of NRAs'!A4</f>
        <v>Montenegro</v>
      </c>
      <c r="L8" s="19">
        <f>Tabelle272569393[[#This Row],[Voice domestic revenue]]+Tabelle272569393[[#This Row],[SMS domestic revenue]]+Tabelle272569393[[#This Row],[Data domestic revenue]]</f>
        <v>7.3756629331877228</v>
      </c>
      <c r="M8" s="19">
        <f>Tabelle649696[[#This Row],[Voice domestic revenue]]+Tabelle649696[[#This Row],[SMS domestic revenue]]+Tabelle649696[[#This Row],[Data domestic revenue]]</f>
        <v>7.3990502620373784</v>
      </c>
      <c r="N8" s="1"/>
      <c r="Q8" s="29"/>
      <c r="S8" s="6"/>
      <c r="T8" s="30"/>
      <c r="U8" s="30"/>
      <c r="V8" s="30"/>
      <c r="W8" s="30"/>
      <c r="X8" s="30"/>
      <c r="Y8" s="30"/>
    </row>
    <row r="9" spans="1:25" ht="15.75" customHeight="1" x14ac:dyDescent="0.35">
      <c r="A9" s="410"/>
      <c r="B9" s="5" t="str">
        <f>'[9]List of NRAs'!A7</f>
        <v>North Macedonia</v>
      </c>
      <c r="C9" s="19">
        <f>'[9]Retail revenues - voice'!B12/[9]Subscribers!G12/3</f>
        <v>4.1379490756888737</v>
      </c>
      <c r="D9" s="19">
        <f>'[9]Retail revenues - SMS'!B12/[9]Subscribers!G12/3</f>
        <v>0.30896107231793229</v>
      </c>
      <c r="E9" s="19">
        <f>'[9]Retail revenues - data'!B12/[9]Subscribers!G12/3</f>
        <v>1.8622752215574161</v>
      </c>
      <c r="F9" s="19" t="str">
        <f>'[9]Retail revenues - voice'!A12</f>
        <v>North Macedonia</v>
      </c>
      <c r="G9" s="19">
        <f>'[9]Retail revenues - voice'!C12/[9]Subscribers!L12/3</f>
        <v>4.0446032245592667</v>
      </c>
      <c r="H9" s="19">
        <f>'[9]Retail revenues - SMS'!C12/[9]Subscribers!L12/3</f>
        <v>0.31880834231724114</v>
      </c>
      <c r="I9" s="19">
        <f>'[9]Retail revenues - data'!C12/[9]Subscribers!L12/3</f>
        <v>1.8707239610757409</v>
      </c>
      <c r="J9" s="1"/>
      <c r="K9" s="19" t="str">
        <f>'[9]List of NRAs'!A7</f>
        <v>North Macedonia</v>
      </c>
      <c r="L9" s="19">
        <f>Tabelle272569393[[#This Row],[Voice domestic revenue]]+Tabelle272569393[[#This Row],[SMS domestic revenue]]+Tabelle272569393[[#This Row],[Data domestic revenue]]</f>
        <v>6.3091853695642222</v>
      </c>
      <c r="M9" s="19">
        <f>Tabelle649696[[#This Row],[Voice domestic revenue]]+Tabelle649696[[#This Row],[SMS domestic revenue]]+Tabelle649696[[#This Row],[Data domestic revenue]]</f>
        <v>6.2341355279522483</v>
      </c>
      <c r="N9" s="1"/>
      <c r="Q9" s="29"/>
      <c r="S9" s="6"/>
      <c r="T9" s="30"/>
      <c r="U9" s="30"/>
      <c r="V9" s="30"/>
      <c r="W9" s="30"/>
      <c r="X9" s="30"/>
      <c r="Y9" s="30"/>
    </row>
    <row r="10" spans="1:25" ht="15.75" customHeight="1" x14ac:dyDescent="0.35">
      <c r="A10" s="410"/>
      <c r="B10" s="5" t="str">
        <f>'[9]List of NRAs'!A6</f>
        <v>Serbia</v>
      </c>
      <c r="C10" s="19">
        <f>'[9]Retail revenues - voice'!B11/[9]Subscribers!G11/3</f>
        <v>0.44363252861646579</v>
      </c>
      <c r="D10" s="19">
        <f>'[9]Retail revenues - SMS'!B11/[9]Subscribers!G11/3</f>
        <v>0.18758430648743293</v>
      </c>
      <c r="E10" s="19">
        <f>'[9]Retail revenues - data'!B11/[9]Subscribers!G11/3</f>
        <v>0.43182328206003134</v>
      </c>
      <c r="F10" s="19" t="str">
        <f>'[9]Retail revenues - voice'!A11</f>
        <v>Serbia</v>
      </c>
      <c r="G10" s="19">
        <f>'[9]Retail revenues - voice'!C11/[9]Subscribers!L11/3</f>
        <v>0.4391319232708038</v>
      </c>
      <c r="H10" s="19">
        <f>'[9]Retail revenues - SMS'!C11/[9]Subscribers!L11/3</f>
        <v>0.21031821810996773</v>
      </c>
      <c r="I10" s="19">
        <f>'[9]Retail revenues - data'!C11/[9]Subscribers!L11/3</f>
        <v>0.47081623119818472</v>
      </c>
      <c r="J10" s="1"/>
      <c r="K10" s="19" t="str">
        <f>'[9]List of NRAs'!A6</f>
        <v>Serbia</v>
      </c>
      <c r="L10" s="19">
        <f>Tabelle272569393[[#This Row],[Voice domestic revenue]]+Tabelle272569393[[#This Row],[SMS domestic revenue]]+Tabelle272569393[[#This Row],[Data domestic revenue]]</f>
        <v>1.0630401171639301</v>
      </c>
      <c r="M10" s="19">
        <f>Tabelle649696[[#This Row],[Voice domestic revenue]]+Tabelle649696[[#This Row],[SMS domestic revenue]]+Tabelle649696[[#This Row],[Data domestic revenue]]</f>
        <v>1.1202663725789561</v>
      </c>
      <c r="N10" s="1"/>
      <c r="Q10" s="29"/>
      <c r="S10" s="6"/>
      <c r="T10" s="30"/>
      <c r="U10" s="30"/>
      <c r="V10" s="30"/>
      <c r="W10" s="30"/>
      <c r="X10" s="30"/>
      <c r="Y10" s="30"/>
    </row>
    <row r="11" spans="1:25" s="36" customFormat="1" ht="15" customHeight="1" x14ac:dyDescent="0.35">
      <c r="A11" s="43"/>
    </row>
    <row r="12" spans="1:25" s="42" customFormat="1" ht="15.75" customHeight="1" x14ac:dyDescent="0.35">
      <c r="B12" s="409" t="s">
        <v>201</v>
      </c>
      <c r="C12" s="409"/>
      <c r="D12" s="409"/>
      <c r="E12" s="409"/>
      <c r="F12" s="409"/>
      <c r="G12" s="409"/>
      <c r="I12" s="409" t="s">
        <v>202</v>
      </c>
      <c r="J12" s="409"/>
      <c r="K12" s="409"/>
      <c r="L12" s="409"/>
      <c r="M12" s="409"/>
      <c r="N12" s="409"/>
    </row>
    <row r="13" spans="1:25" ht="77.5" x14ac:dyDescent="0.35">
      <c r="A13" s="42" t="s">
        <v>42</v>
      </c>
      <c r="B13" s="31" t="s">
        <v>4</v>
      </c>
      <c r="C13" s="32" t="s">
        <v>43</v>
      </c>
      <c r="D13" s="32" t="s">
        <v>44</v>
      </c>
      <c r="E13" s="32" t="s">
        <v>47</v>
      </c>
      <c r="F13" s="32" t="s">
        <v>45</v>
      </c>
      <c r="G13" s="32" t="s">
        <v>46</v>
      </c>
      <c r="H13" s="10"/>
      <c r="I13" s="32" t="s">
        <v>4</v>
      </c>
      <c r="J13" s="32" t="s">
        <v>43</v>
      </c>
      <c r="K13" s="32" t="s">
        <v>44</v>
      </c>
      <c r="L13" s="32" t="s">
        <v>47</v>
      </c>
      <c r="M13" s="32" t="s">
        <v>45</v>
      </c>
      <c r="N13" s="32" t="s">
        <v>46</v>
      </c>
      <c r="O13" s="10"/>
      <c r="P13" s="411"/>
      <c r="Q13" s="412"/>
    </row>
    <row r="14" spans="1:25" ht="15.75" customHeight="1" x14ac:dyDescent="0.35">
      <c r="A14" s="42"/>
      <c r="B14" s="33" t="str">
        <f>'[9]List of NRAs'!A5</f>
        <v>Albania</v>
      </c>
      <c r="C14" s="34">
        <f>[9]Subscribers!G10</f>
        <v>2321579.003577285</v>
      </c>
      <c r="D14" s="34">
        <f>[9]Subscribers!H10</f>
        <v>2121283</v>
      </c>
      <c r="E14" s="34">
        <f>[9]Subscribers!J10</f>
        <v>16363</v>
      </c>
      <c r="F14" s="34">
        <f>[9]Subscribers!I10</f>
        <v>28887</v>
      </c>
      <c r="G14" s="34">
        <f>[9]Subscribers!K10</f>
        <v>35306</v>
      </c>
      <c r="H14" s="10"/>
      <c r="I14" s="33" t="str">
        <f>'[9]List of NRAs'!A5</f>
        <v>Albania</v>
      </c>
      <c r="J14" s="34">
        <f>[9]Subscribers!L10</f>
        <v>2600815.6024145777</v>
      </c>
      <c r="K14" s="34">
        <f>[9]Subscribers!M10</f>
        <v>2406252</v>
      </c>
      <c r="L14" s="34">
        <f>[9]Subscribers!O10</f>
        <v>40052</v>
      </c>
      <c r="M14" s="34">
        <f>[9]Subscribers!N10</f>
        <v>69905</v>
      </c>
      <c r="N14" s="34">
        <f>[9]Subscribers!P10</f>
        <v>81055</v>
      </c>
      <c r="O14" s="10"/>
    </row>
    <row r="15" spans="1:25" ht="15.75" customHeight="1" x14ac:dyDescent="0.35">
      <c r="A15" s="42"/>
      <c r="B15" s="33" t="str">
        <f>'[9]List of NRAs'!A8</f>
        <v>Bosnia</v>
      </c>
      <c r="C15" s="10">
        <f>[9]Subscribers!G13</f>
        <v>3225851</v>
      </c>
      <c r="D15" s="10">
        <f>[9]Subscribers!H13</f>
        <v>3128988</v>
      </c>
      <c r="E15" s="179">
        <f>[9]Subscribers!J13</f>
        <v>107765</v>
      </c>
      <c r="F15" s="10">
        <f>[9]Subscribers!I13</f>
        <v>113270</v>
      </c>
      <c r="G15" s="10">
        <f>[9]Subscribers!K13</f>
        <v>191352</v>
      </c>
      <c r="H15" s="10"/>
      <c r="I15" s="33" t="str">
        <f>'[9]List of NRAs'!A8</f>
        <v>Bosnia</v>
      </c>
      <c r="J15" s="34">
        <f>[9]Subscribers!L13</f>
        <v>3326813</v>
      </c>
      <c r="K15" s="34">
        <f>[9]Subscribers!M13</f>
        <v>3226929</v>
      </c>
      <c r="L15" s="34">
        <f>[9]Subscribers!O13</f>
        <v>194230</v>
      </c>
      <c r="M15" s="34">
        <f>[9]Subscribers!N13</f>
        <v>204479</v>
      </c>
      <c r="N15" s="34">
        <f>[9]Subscribers!P13</f>
        <v>302489</v>
      </c>
      <c r="O15" s="10"/>
    </row>
    <row r="16" spans="1:25" ht="15.75" customHeight="1" x14ac:dyDescent="0.35">
      <c r="A16" s="42"/>
      <c r="B16" s="33" t="str">
        <f>'[9]List of NRAs'!A3</f>
        <v>Kosovo</v>
      </c>
      <c r="C16" s="34">
        <f>[9]Subscribers!G8</f>
        <v>1674451</v>
      </c>
      <c r="D16" s="34">
        <f>[9]Subscribers!H8</f>
        <v>1630959</v>
      </c>
      <c r="E16" s="34">
        <f>[9]Subscribers!J8</f>
        <v>287766</v>
      </c>
      <c r="F16" s="34">
        <f>[9]Subscribers!I8</f>
        <v>287766</v>
      </c>
      <c r="G16" s="34">
        <f>[9]Subscribers!K8</f>
        <v>17546</v>
      </c>
      <c r="H16" s="10"/>
      <c r="I16" s="33" t="str">
        <f>'[9]List of NRAs'!A3</f>
        <v>Kosovo</v>
      </c>
      <c r="J16" s="34">
        <f>[9]Subscribers!L8</f>
        <v>1776962</v>
      </c>
      <c r="K16" s="34">
        <f>[9]Subscribers!M8</f>
        <v>1731516</v>
      </c>
      <c r="L16" s="34">
        <f>[9]Subscribers!O8</f>
        <v>453963</v>
      </c>
      <c r="M16" s="34">
        <f>[9]Subscribers!N8</f>
        <v>453963</v>
      </c>
      <c r="N16" s="34">
        <f>[9]Subscribers!P8</f>
        <v>42924</v>
      </c>
      <c r="O16" s="10"/>
    </row>
    <row r="17" spans="1:17" ht="15.75" customHeight="1" x14ac:dyDescent="0.35">
      <c r="A17" s="42"/>
      <c r="B17" s="33" t="str">
        <f>'[9]List of NRAs'!A4</f>
        <v>Montenegro</v>
      </c>
      <c r="C17" s="34">
        <f>[9]Subscribers!G9</f>
        <v>939365</v>
      </c>
      <c r="D17" s="34">
        <f>[9]Subscribers!H9</f>
        <v>673334</v>
      </c>
      <c r="E17" s="34">
        <f>[9]Subscribers!J9</f>
        <v>29924</v>
      </c>
      <c r="F17" s="34">
        <f>[9]Subscribers!I9</f>
        <v>48960</v>
      </c>
      <c r="G17" s="34">
        <f>[9]Subscribers!K9</f>
        <v>22350</v>
      </c>
      <c r="H17" s="10"/>
      <c r="I17" s="33" t="str">
        <f>'[9]List of NRAs'!A4</f>
        <v>Montenegro</v>
      </c>
      <c r="J17" s="34">
        <f>[9]Subscribers!L9</f>
        <v>982700</v>
      </c>
      <c r="K17" s="34">
        <f>[9]Subscribers!M9</f>
        <v>685413</v>
      </c>
      <c r="L17" s="34">
        <f>[9]Subscribers!O9</f>
        <v>42921</v>
      </c>
      <c r="M17" s="34">
        <f>[9]Subscribers!N9</f>
        <v>73930</v>
      </c>
      <c r="N17" s="34">
        <f>[9]Subscribers!P9</f>
        <v>34967</v>
      </c>
      <c r="O17" s="10"/>
    </row>
    <row r="18" spans="1:17" ht="15.75" customHeight="1" x14ac:dyDescent="0.35">
      <c r="A18" s="42"/>
      <c r="B18" s="33" t="str">
        <f>'[9]List of NRAs'!A7</f>
        <v>North Macedonia</v>
      </c>
      <c r="C18" s="34">
        <f>[9]Subscribers!G12</f>
        <v>1754604</v>
      </c>
      <c r="D18" s="34">
        <f>[9]Subscribers!H12</f>
        <v>1751792</v>
      </c>
      <c r="E18" s="34">
        <f>[9]Subscribers!J12</f>
        <v>31011</v>
      </c>
      <c r="F18" s="34">
        <f>[9]Subscribers!I12</f>
        <v>33622</v>
      </c>
      <c r="G18" s="34">
        <f>[9]Subscribers!K12</f>
        <v>32721</v>
      </c>
      <c r="H18" s="10"/>
      <c r="I18" s="33" t="str">
        <f>'[9]List of NRAs'!A7</f>
        <v>North Macedonia</v>
      </c>
      <c r="J18" s="34">
        <f>[9]Subscribers!L12</f>
        <v>1816430</v>
      </c>
      <c r="K18" s="34">
        <f>[9]Subscribers!M12</f>
        <v>1809263</v>
      </c>
      <c r="L18" s="34">
        <f>[9]Subscribers!O12</f>
        <v>120028</v>
      </c>
      <c r="M18" s="34">
        <f>[9]Subscribers!N12</f>
        <v>128439</v>
      </c>
      <c r="N18" s="34">
        <f>[9]Subscribers!P12</f>
        <v>71144</v>
      </c>
      <c r="O18" s="10"/>
    </row>
    <row r="19" spans="1:17" ht="15.75" customHeight="1" x14ac:dyDescent="0.35">
      <c r="A19" s="42"/>
      <c r="B19" s="33" t="str">
        <f>'[9]List of NRAs'!A6</f>
        <v>Serbia</v>
      </c>
      <c r="C19" s="34">
        <f>[9]Subscribers!G11</f>
        <v>8639519</v>
      </c>
      <c r="D19" s="34">
        <f>[9]Subscribers!H11</f>
        <v>7456113</v>
      </c>
      <c r="E19" s="34">
        <f>[9]Subscribers!J11</f>
        <v>176711</v>
      </c>
      <c r="F19" s="34">
        <f>[9]Subscribers!I11</f>
        <v>176711</v>
      </c>
      <c r="G19" s="34">
        <f>[9]Subscribers!K11</f>
        <v>231795</v>
      </c>
      <c r="H19" s="10"/>
      <c r="I19" s="33" t="str">
        <f>'[9]List of NRAs'!A6</f>
        <v>Serbia</v>
      </c>
      <c r="J19" s="34">
        <f>[9]Subscribers!L11</f>
        <v>8829112</v>
      </c>
      <c r="K19" s="34">
        <f>[9]Subscribers!M11</f>
        <v>7527068</v>
      </c>
      <c r="L19" s="34">
        <f>[9]Subscribers!O11</f>
        <v>457719</v>
      </c>
      <c r="M19" s="34">
        <f>[9]Subscribers!N11</f>
        <v>457719</v>
      </c>
      <c r="N19" s="34">
        <f>[9]Subscribers!P11</f>
        <v>464170</v>
      </c>
      <c r="O19" s="10"/>
    </row>
    <row r="20" spans="1:17" s="36" customFormat="1" ht="15.75" customHeight="1" x14ac:dyDescent="0.35">
      <c r="A20" s="39"/>
      <c r="B20" s="40"/>
      <c r="C20" s="41"/>
      <c r="D20" s="41"/>
      <c r="E20" s="41"/>
      <c r="F20" s="41"/>
      <c r="G20" s="41"/>
      <c r="I20" s="40"/>
      <c r="J20" s="41"/>
      <c r="K20" s="41"/>
      <c r="L20" s="41"/>
      <c r="M20" s="41"/>
      <c r="N20" s="41"/>
    </row>
    <row r="21" spans="1:17" s="4" customFormat="1" ht="44.25" customHeight="1" x14ac:dyDescent="0.35">
      <c r="A21" s="410" t="s">
        <v>0</v>
      </c>
      <c r="B21" s="390" t="s">
        <v>1</v>
      </c>
      <c r="C21" s="390"/>
      <c r="D21" s="390"/>
      <c r="E21" s="3"/>
      <c r="F21" s="390" t="s">
        <v>2</v>
      </c>
      <c r="G21" s="390"/>
      <c r="H21" s="390"/>
      <c r="I21" s="3"/>
      <c r="J21" s="390" t="s">
        <v>3</v>
      </c>
      <c r="K21" s="390"/>
      <c r="L21" s="390"/>
      <c r="M21" s="3"/>
    </row>
    <row r="22" spans="1:17" s="6" customFormat="1" ht="15" customHeight="1" x14ac:dyDescent="0.35">
      <c r="A22" s="410"/>
      <c r="B22" s="5" t="s">
        <v>4</v>
      </c>
      <c r="C22" s="5" t="s">
        <v>201</v>
      </c>
      <c r="D22" s="5" t="s">
        <v>202</v>
      </c>
      <c r="E22" s="5"/>
      <c r="F22" s="5" t="s">
        <v>4</v>
      </c>
      <c r="G22" s="5" t="s">
        <v>201</v>
      </c>
      <c r="H22" s="5" t="s">
        <v>202</v>
      </c>
      <c r="I22" s="5"/>
      <c r="J22" s="5" t="s">
        <v>4</v>
      </c>
      <c r="K22" s="5" t="s">
        <v>201</v>
      </c>
      <c r="L22" s="5" t="s">
        <v>202</v>
      </c>
      <c r="M22" s="5"/>
    </row>
    <row r="23" spans="1:17" s="6" customFormat="1" ht="15" customHeight="1" x14ac:dyDescent="0.35">
      <c r="A23" s="410"/>
      <c r="B23" s="5" t="str">
        <f>'[9]List of NRAs'!A5</f>
        <v>Albania</v>
      </c>
      <c r="C23" s="7">
        <f>('[9]Retail volumes - voice'!B10/([9]Subscribers!G10))/3</f>
        <v>216.08348042758197</v>
      </c>
      <c r="D23" s="7">
        <f>('[9]Retail volumes - voice'!C10/([9]Subscribers!L10))/3</f>
        <v>204.58587633920615</v>
      </c>
      <c r="E23" s="5"/>
      <c r="F23" s="5" t="str">
        <f>'[9]Retail volumes - SMS'!A10</f>
        <v>Albania</v>
      </c>
      <c r="G23" s="9">
        <f>'[9]Retail volumes - SMS'!B10/[9]Subscribers!G10/3</f>
        <v>23.453967141658822</v>
      </c>
      <c r="H23" s="9">
        <f>'[9]Retail volumes - SMS'!C10/[9]Subscribers!L10/3</f>
        <v>25.799844071107643</v>
      </c>
      <c r="I23" s="5"/>
      <c r="J23" s="5" t="str">
        <f>'[9]Retail volumes - data'!A10</f>
        <v>Albania</v>
      </c>
      <c r="K23" s="9">
        <f>'[9]Retail volumes - data'!B10/([9]Subscribers!G10)/3</f>
        <v>2.7093876389970308</v>
      </c>
      <c r="L23" s="9">
        <f>'[9]Retail volumes - data'!C10/([9]Subscribers!L10)/3</f>
        <v>2.9948883320639017</v>
      </c>
      <c r="M23" s="5"/>
    </row>
    <row r="24" spans="1:17" s="6" customFormat="1" ht="15" customHeight="1" x14ac:dyDescent="0.35">
      <c r="A24" s="410"/>
      <c r="B24" s="5" t="str">
        <f>'[9]List of NRAs'!A8</f>
        <v>Bosnia</v>
      </c>
      <c r="C24" s="7">
        <f>('[9]Retail volumes - voice'!B13/([9]Subscribers!G13))/3</f>
        <v>53.604746055123648</v>
      </c>
      <c r="D24" s="7">
        <f>('[9]Retail volumes - voice'!C13/([9]Subscribers!L13))/3</f>
        <v>54.909203492952564</v>
      </c>
      <c r="E24" s="5"/>
      <c r="F24" s="5" t="str">
        <f>'[9]Retail volumes - SMS'!A13</f>
        <v>Bosnia</v>
      </c>
      <c r="G24" s="9">
        <f>'[9]Retail volumes - SMS'!B13/[9]Subscribers!G13/3</f>
        <v>7.8626441002183087</v>
      </c>
      <c r="H24" s="9">
        <f>'[9]Retail volumes - SMS'!C13/[9]Subscribers!L13/3</f>
        <v>8.7962483413805739</v>
      </c>
      <c r="I24" s="5"/>
      <c r="J24" s="5" t="str">
        <f>'[9]Retail volumes - data'!A13</f>
        <v>Bosnia</v>
      </c>
      <c r="K24" s="9">
        <f>'[9]Retail volumes - data'!B13/([9]Subscribers!G13)/3</f>
        <v>1.5349726320279518</v>
      </c>
      <c r="L24" s="9">
        <f>'[9]Retail volumes - data'!C13/([9]Subscribers!L13)/3</f>
        <v>1.8295352539101737</v>
      </c>
      <c r="M24" s="5"/>
    </row>
    <row r="25" spans="1:17" s="6" customFormat="1" ht="15" customHeight="1" x14ac:dyDescent="0.35">
      <c r="A25" s="410"/>
      <c r="B25" s="5" t="str">
        <f>'[9]List of NRAs'!A3</f>
        <v>Kosovo</v>
      </c>
      <c r="C25" s="7">
        <f>('[9]Retail volumes - voice'!B8/([9]Subscribers!G8))/3</f>
        <v>58.76679361374763</v>
      </c>
      <c r="D25" s="7">
        <f>('[9]Retail volumes - voice'!C8/([9]Subscribers!L8))/3</f>
        <v>71.710556931812093</v>
      </c>
      <c r="E25" s="5"/>
      <c r="F25" s="5" t="str">
        <f>'[9]Retail volumes - SMS'!A8</f>
        <v>Kosovo</v>
      </c>
      <c r="G25" s="9">
        <f>'[9]Retail volumes - SMS'!B8/[9]Subscribers!G8/3</f>
        <v>8.7822466388485942</v>
      </c>
      <c r="H25" s="9">
        <f>'[9]Retail volumes - SMS'!C8/[9]Subscribers!L8/3</f>
        <v>12.893088315900959</v>
      </c>
      <c r="I25" s="5"/>
      <c r="J25" s="5" t="str">
        <f>'[9]Retail volumes - data'!A8</f>
        <v>Kosovo</v>
      </c>
      <c r="K25" s="9">
        <f>'[9]Retail volumes - data'!B8/([9]Subscribers!G8)/3</f>
        <v>1.0835986178358021</v>
      </c>
      <c r="L25" s="9">
        <f>'[9]Retail volumes - data'!C8/([9]Subscribers!L8)/3</f>
        <v>1.2078271843440509</v>
      </c>
      <c r="M25" s="5"/>
    </row>
    <row r="26" spans="1:17" s="6" customFormat="1" ht="15.75" customHeight="1" x14ac:dyDescent="0.35">
      <c r="A26" s="410"/>
      <c r="B26" s="5" t="str">
        <f>'[9]List of NRAs'!A4</f>
        <v>Montenegro</v>
      </c>
      <c r="C26" s="7">
        <f>('[9]Retail volumes - voice'!B9/([9]Subscribers!G9))/3</f>
        <v>163.58770345321929</v>
      </c>
      <c r="D26" s="7">
        <f>('[9]Retail volumes - voice'!C9/([9]Subscribers!L9))/3</f>
        <v>162.15246790316917</v>
      </c>
      <c r="E26" s="5"/>
      <c r="F26" s="5" t="str">
        <f>'[9]Retail volumes - SMS'!A9</f>
        <v>Montenegro</v>
      </c>
      <c r="G26" s="9">
        <f>'[9]Retail volumes - SMS'!B9/[9]Subscribers!G9/3</f>
        <v>19.807876952338372</v>
      </c>
      <c r="H26" s="9">
        <f>'[9]Retail volumes - SMS'!C9/[9]Subscribers!L9/3</f>
        <v>21.660691971100032</v>
      </c>
      <c r="I26" s="5"/>
      <c r="J26" s="5" t="str">
        <f>'[9]Retail volumes - data'!A9</f>
        <v>Montenegro</v>
      </c>
      <c r="K26" s="9">
        <f>'[9]Retail volumes - data'!B9/([9]Subscribers!G9)/3</f>
        <v>4.0207710963197156</v>
      </c>
      <c r="L26" s="9">
        <f>'[9]Retail volumes - data'!C9/([9]Subscribers!L9)/3</f>
        <v>4.6151017999565145</v>
      </c>
      <c r="M26" s="5"/>
    </row>
    <row r="27" spans="1:17" s="6" customFormat="1" ht="15.75" customHeight="1" x14ac:dyDescent="0.35">
      <c r="A27" s="410"/>
      <c r="B27" s="5" t="str">
        <f>'[9]List of NRAs'!A7</f>
        <v>North Macedonia</v>
      </c>
      <c r="C27" s="7">
        <f>('[9]Retail volumes - voice'!B12/([9]Subscribers!G12))/3</f>
        <v>244.18860609003514</v>
      </c>
      <c r="D27" s="7">
        <f>('[9]Retail volumes - voice'!C12/([9]Subscribers!L12))/3</f>
        <v>222.29321005689016</v>
      </c>
      <c r="E27" s="5"/>
      <c r="F27" s="5" t="str">
        <f>'[9]Retail volumes - SMS'!A12</f>
        <v>North Macedonia</v>
      </c>
      <c r="G27" s="9">
        <f>'[9]Retail volumes - SMS'!B12/[9]Subscribers!G12/3</f>
        <v>11.632960865623621</v>
      </c>
      <c r="H27" s="9">
        <f>'[9]Retail volumes - SMS'!C12/[9]Subscribers!L12/3</f>
        <v>15.336254548154926</v>
      </c>
      <c r="I27" s="5"/>
      <c r="J27" s="5" t="str">
        <f>'[9]Retail volumes - data'!A12</f>
        <v>North Macedonia</v>
      </c>
      <c r="K27" s="9">
        <f>'[9]Retail volumes - data'!B12/([9]Subscribers!G12)/3</f>
        <v>2.8973776039113859</v>
      </c>
      <c r="L27" s="9">
        <f>'[9]Retail volumes - data'!C12/([9]Subscribers!L12)/3</f>
        <v>2.6733225719576232</v>
      </c>
      <c r="M27" s="5"/>
    </row>
    <row r="28" spans="1:17" s="6" customFormat="1" ht="15.75" customHeight="1" x14ac:dyDescent="0.35">
      <c r="A28" s="410"/>
      <c r="B28" s="5" t="str">
        <f>'[9]List of NRAs'!A6</f>
        <v>Serbia</v>
      </c>
      <c r="C28" s="7">
        <f>('[9]Retail volumes - voice'!B11/([9]Subscribers!G11))/3</f>
        <v>209.09555555118288</v>
      </c>
      <c r="D28" s="7">
        <f>('[9]Retail volumes - voice'!C11/([9]Subscribers!L11))/3</f>
        <v>195.24583714270094</v>
      </c>
      <c r="E28" s="5"/>
      <c r="F28" s="5" t="str">
        <f>'[9]Retail volumes - SMS'!A11</f>
        <v>Serbia</v>
      </c>
      <c r="G28" s="9">
        <f>'[9]Retail volumes - SMS'!B11/[9]Subscribers!G11/3</f>
        <v>45.798068194923047</v>
      </c>
      <c r="H28" s="9">
        <f>'[9]Retail volumes - SMS'!C11/[9]Subscribers!L11/3</f>
        <v>50.426958641669358</v>
      </c>
      <c r="I28" s="5"/>
      <c r="J28" s="5" t="str">
        <f>'[9]Retail volumes - data'!A11</f>
        <v>Serbia</v>
      </c>
      <c r="K28" s="9">
        <f>'[9]Retail volumes - data'!B11/([9]Subscribers!G11)/3</f>
        <v>4.2247786788438875</v>
      </c>
      <c r="L28" s="9">
        <f>'[9]Retail volumes - data'!C11/([9]Subscribers!L11)/3</f>
        <v>4.5217169065246878</v>
      </c>
      <c r="M28" s="5"/>
    </row>
    <row r="29" spans="1:17" s="38" customFormat="1" x14ac:dyDescent="0.35">
      <c r="A29" s="37"/>
    </row>
    <row r="30" spans="1:17" s="4" customFormat="1" ht="44.25" customHeight="1" x14ac:dyDescent="0.35">
      <c r="A30" s="416" t="s">
        <v>86</v>
      </c>
      <c r="B30" s="396" t="s">
        <v>49</v>
      </c>
      <c r="C30" s="396"/>
      <c r="D30" s="396"/>
      <c r="E30" s="11"/>
      <c r="F30" s="396" t="s">
        <v>48</v>
      </c>
      <c r="G30" s="396"/>
      <c r="H30" s="396"/>
      <c r="I30" s="11"/>
      <c r="J30" s="396" t="s">
        <v>50</v>
      </c>
      <c r="K30" s="396"/>
      <c r="L30" s="396"/>
      <c r="M30" s="11"/>
      <c r="N30" s="396" t="s">
        <v>51</v>
      </c>
      <c r="O30" s="396"/>
      <c r="P30" s="396"/>
      <c r="Q30" s="11"/>
    </row>
    <row r="31" spans="1:17" s="6" customFormat="1" ht="15" customHeight="1" x14ac:dyDescent="0.35">
      <c r="A31" s="416"/>
      <c r="B31" s="12" t="s">
        <v>4</v>
      </c>
      <c r="C31" s="12" t="s">
        <v>201</v>
      </c>
      <c r="D31" s="12" t="s">
        <v>202</v>
      </c>
      <c r="E31" s="12"/>
      <c r="F31" s="12" t="s">
        <v>4</v>
      </c>
      <c r="G31" s="12" t="s">
        <v>201</v>
      </c>
      <c r="H31" s="12" t="s">
        <v>202</v>
      </c>
      <c r="I31" s="12"/>
      <c r="J31" s="12" t="s">
        <v>4</v>
      </c>
      <c r="K31" s="12" t="s">
        <v>201</v>
      </c>
      <c r="L31" s="12" t="s">
        <v>202</v>
      </c>
      <c r="M31" s="12"/>
      <c r="N31" s="12" t="s">
        <v>4</v>
      </c>
      <c r="O31" s="12" t="s">
        <v>201</v>
      </c>
      <c r="P31" s="12" t="s">
        <v>202</v>
      </c>
      <c r="Q31" s="12"/>
    </row>
    <row r="32" spans="1:17" s="6" customFormat="1" ht="15" customHeight="1" x14ac:dyDescent="0.35">
      <c r="A32" s="416"/>
      <c r="B32" s="12" t="str">
        <f>'[9]Retail volumes - voice'!A10</f>
        <v>Albania</v>
      </c>
      <c r="C32" s="13">
        <f>('[9]Retail volumes - voice'!I10/([9]Subscribers!J10))/3</f>
        <v>0.6275757637488365</v>
      </c>
      <c r="D32" s="13">
        <f>('[9]Retail volumes - voice'!N10/([9]Subscribers!O10))/3</f>
        <v>0.56508261482295208</v>
      </c>
      <c r="E32" s="12"/>
      <c r="F32" s="12" t="str">
        <f>'[9]Retail volumes - voice'!A10</f>
        <v>Albania</v>
      </c>
      <c r="G32" s="13">
        <f>('[9]Retail volumes - voice'!I20/([9]Subscribers!J10))/3</f>
        <v>1.0070802754654002</v>
      </c>
      <c r="H32" s="13">
        <f>('[9]Retail volumes - voice'!N20/([9]Subscribers!O10))/3</f>
        <v>0.91610486885567533</v>
      </c>
      <c r="I32" s="12"/>
      <c r="J32" s="12" t="str">
        <f>'[9]Retail volumes - SMS'!A10</f>
        <v>Albania</v>
      </c>
      <c r="K32" s="14">
        <f>'[9]Retail volumes - SMS'!I10/[9]Subscribers!J10/3</f>
        <v>0.22516246002159343</v>
      </c>
      <c r="L32" s="14">
        <f>'[9]Retail volumes - SMS'!N10/[9]Subscribers!O10/3</f>
        <v>0.3146909018276241</v>
      </c>
      <c r="M32" s="12"/>
      <c r="N32" s="12" t="str">
        <f>'[9]Retail volumes - data'!A10</f>
        <v>Albania</v>
      </c>
      <c r="O32" s="53">
        <f>'[9]Retail volumes - data'!I10/([9]Subscribers!J10)/3</f>
        <v>1.168508525307845E-2</v>
      </c>
      <c r="P32" s="53">
        <f>'[9]Retail volumes - data'!N10/([9]Subscribers!O10)/3</f>
        <v>1.4426059834931912E-2</v>
      </c>
      <c r="Q32" s="12"/>
    </row>
    <row r="33" spans="1:17" s="6" customFormat="1" ht="15" customHeight="1" x14ac:dyDescent="0.35">
      <c r="A33" s="416"/>
      <c r="B33" s="12" t="str">
        <f>'[9]Retail volumes - voice'!A13</f>
        <v>Bosnia</v>
      </c>
      <c r="C33" s="13">
        <f>('[9]Retail volumes - voice'!I13/([9]Subscribers!J13))/3</f>
        <v>3.1450656521133951</v>
      </c>
      <c r="D33" s="13">
        <f>('[9]Retail volumes - voice'!N13/([9]Subscribers!O13))/3</f>
        <v>3.3223343458785979</v>
      </c>
      <c r="E33" s="12"/>
      <c r="F33" s="12" t="str">
        <f>'[9]Retail volumes - voice'!A13</f>
        <v>Bosnia</v>
      </c>
      <c r="G33" s="13">
        <f>('[9]Retail volumes - voice'!I23/([9]Subscribers!J13))/3</f>
        <v>3.6859772034828873</v>
      </c>
      <c r="H33" s="13">
        <f>('[9]Retail volumes - voice'!N23/([9]Subscribers!O13))/3</f>
        <v>3.1163603288197841</v>
      </c>
      <c r="I33" s="12"/>
      <c r="J33" s="12" t="str">
        <f>'[9]Retail volumes - SMS'!A13</f>
        <v>Bosnia</v>
      </c>
      <c r="K33" s="14">
        <f>'[9]Retail volumes - SMS'!I13/[9]Subscribers!J13/3</f>
        <v>1.4266351165344344</v>
      </c>
      <c r="L33" s="14">
        <f>'[9]Retail volumes - SMS'!N13/[9]Subscribers!O13/3</f>
        <v>1.6725514424479568</v>
      </c>
      <c r="M33" s="12"/>
      <c r="N33" s="12" t="str">
        <f>'[9]Retail volumes - data'!A13</f>
        <v>Bosnia</v>
      </c>
      <c r="O33" s="53">
        <f>'[9]Retail volumes - data'!I13/([9]Subscribers!J13)/3</f>
        <v>2.2162421317991305E-2</v>
      </c>
      <c r="P33" s="53">
        <f>'[9]Retail volumes - data'!N13/([9]Subscribers!O13)/3</f>
        <v>3.312052721000875E-2</v>
      </c>
      <c r="Q33" s="12"/>
    </row>
    <row r="34" spans="1:17" s="6" customFormat="1" ht="15" customHeight="1" x14ac:dyDescent="0.35">
      <c r="A34" s="416"/>
      <c r="B34" s="12" t="str">
        <f>'[9]Retail volumes - voice'!A8</f>
        <v>Kosovo</v>
      </c>
      <c r="C34" s="13">
        <f>('[9]Retail volumes - voice'!I8/([9]Subscribers!J8))/3</f>
        <v>0.17172048354102523</v>
      </c>
      <c r="D34" s="13">
        <f>('[9]Retail volumes - voice'!N8/([9]Subscribers!O8))/3</f>
        <v>0.3089634984936363</v>
      </c>
      <c r="E34" s="12"/>
      <c r="F34" s="12" t="str">
        <f>'[9]Retail volumes - voice'!A8</f>
        <v>Kosovo</v>
      </c>
      <c r="G34" s="13">
        <f>('[9]Retail volumes - voice'!I18/([9]Subscribers!J8))/3</f>
        <v>0.21848579517153979</v>
      </c>
      <c r="H34" s="13">
        <f>('[9]Retail volumes - voice'!N18/([9]Subscribers!O8))/3</f>
        <v>0.50724229360836304</v>
      </c>
      <c r="I34" s="12"/>
      <c r="J34" s="12" t="str">
        <f>'[9]Retail volumes - SMS'!A8</f>
        <v>Kosovo</v>
      </c>
      <c r="K34" s="14">
        <f>'[9]Retail volumes - SMS'!I8/[9]Subscribers!J8/3</f>
        <v>0.1340568378474177</v>
      </c>
      <c r="L34" s="14">
        <f>'[9]Retail volumes - SMS'!N8/[9]Subscribers!O8/3</f>
        <v>0.17965285487900409</v>
      </c>
      <c r="M34" s="12"/>
      <c r="N34" s="12" t="str">
        <f>'[9]Retail volumes - data'!A8</f>
        <v>Kosovo</v>
      </c>
      <c r="O34" s="53">
        <f>'[9]Retail volumes - data'!I8/([9]Subscribers!J8)/3</f>
        <v>1.3402139238130982E-2</v>
      </c>
      <c r="P34" s="53">
        <f>'[9]Retail volumes - data'!N8/([9]Subscribers!O8)/3</f>
        <v>3.7594018308393706E-2</v>
      </c>
      <c r="Q34" s="12"/>
    </row>
    <row r="35" spans="1:17" s="6" customFormat="1" ht="15.75" customHeight="1" x14ac:dyDescent="0.35">
      <c r="A35" s="416"/>
      <c r="B35" s="12" t="str">
        <f>'[9]Retail volumes - voice'!A9</f>
        <v>Montenegro</v>
      </c>
      <c r="C35" s="13">
        <f>('[9]Retail volumes - voice'!I9/([9]Subscribers!J9))/3</f>
        <v>225.84345399827711</v>
      </c>
      <c r="D35" s="13">
        <f>('[9]Retail volumes - voice'!N9/([9]Subscribers!O9))/3</f>
        <v>151.96759029120685</v>
      </c>
      <c r="E35" s="12"/>
      <c r="F35" s="12" t="str">
        <f>'[9]Retail volumes - voice'!A9</f>
        <v>Montenegro</v>
      </c>
      <c r="G35" s="13">
        <f>('[9]Retail volumes - voice'!I19/([9]Subscribers!J9))/3</f>
        <v>69.603771851653818</v>
      </c>
      <c r="H35" s="13">
        <f>('[9]Retail volumes - voice'!N19/([9]Subscribers!O9))/3</f>
        <v>50.401674158466847</v>
      </c>
      <c r="I35" s="12"/>
      <c r="J35" s="12" t="str">
        <f>'[9]Retail volumes - SMS'!A9</f>
        <v>Montenegro</v>
      </c>
      <c r="K35" s="14">
        <f>'[9]Retail volumes - SMS'!I9/[9]Subscribers!J9/3</f>
        <v>7.7667758321080065</v>
      </c>
      <c r="L35" s="14">
        <f>'[9]Retail volumes - SMS'!N9/[9]Subscribers!O9/3</f>
        <v>6.3916730737867242</v>
      </c>
      <c r="M35" s="12"/>
      <c r="N35" s="12" t="str">
        <f>'[9]Retail volumes - data'!A9</f>
        <v>Montenegro</v>
      </c>
      <c r="O35" s="53">
        <f>'[9]Retail volumes - data'!I9/([9]Subscribers!J9)/3</f>
        <v>2.5332501175475928</v>
      </c>
      <c r="P35" s="53">
        <f>'[9]Retail volumes - data'!N9/([9]Subscribers!O9)/3</f>
        <v>2.0564651768869884</v>
      </c>
      <c r="Q35" s="12"/>
    </row>
    <row r="36" spans="1:17" s="6" customFormat="1" ht="15.75" customHeight="1" x14ac:dyDescent="0.35">
      <c r="A36" s="416"/>
      <c r="B36" s="12" t="str">
        <f>'[9]Retail volumes - voice'!A12</f>
        <v>North Macedonia</v>
      </c>
      <c r="C36" s="13">
        <f>('[9]Retail volumes - voice'!I12/([9]Subscribers!J12))/3</f>
        <v>1.0550236654377121</v>
      </c>
      <c r="D36" s="13">
        <f>('[9]Retail volumes - voice'!N12/([9]Subscribers!O12))/3</f>
        <v>0.6985918100591344</v>
      </c>
      <c r="E36" s="12"/>
      <c r="F36" s="12" t="str">
        <f>'[9]Retail volumes - voice'!A12</f>
        <v>North Macedonia</v>
      </c>
      <c r="G36" s="13">
        <f>('[9]Retail volumes - voice'!I22/([9]Subscribers!J12))/3</f>
        <v>1.5126026965342048</v>
      </c>
      <c r="H36" s="13">
        <f>('[9]Retail volumes - voice'!N22/([9]Subscribers!O12))/3</f>
        <v>0.95643201771438535</v>
      </c>
      <c r="I36" s="12"/>
      <c r="J36" s="12" t="str">
        <f>'[9]Retail volumes - SMS'!A12</f>
        <v>North Macedonia</v>
      </c>
      <c r="K36" s="14">
        <f>'[9]Retail volumes - SMS'!I12/[9]Subscribers!J12/3</f>
        <v>0.40304439656958196</v>
      </c>
      <c r="L36" s="14">
        <f>'[9]Retail volumes - SMS'!N12/[9]Subscribers!O12/3</f>
        <v>0.51822630275158021</v>
      </c>
      <c r="M36" s="12"/>
      <c r="N36" s="12" t="str">
        <f>'[9]Retail volumes - data'!A12</f>
        <v>North Macedonia</v>
      </c>
      <c r="O36" s="53">
        <f>'[9]Retail volumes - data'!I12/([9]Subscribers!J12)/3</f>
        <v>8.2727116968338132E-3</v>
      </c>
      <c r="P36" s="53">
        <f>'[9]Retail volumes - data'!N12/([9]Subscribers!O12)/3</f>
        <v>1.6622745998640671E-2</v>
      </c>
      <c r="Q36" s="12"/>
    </row>
    <row r="37" spans="1:17" s="6" customFormat="1" ht="15.75" customHeight="1" x14ac:dyDescent="0.35">
      <c r="A37" s="416"/>
      <c r="B37" s="12" t="str">
        <f>'[9]Retail volumes - voice'!A11</f>
        <v>Serbia</v>
      </c>
      <c r="C37" s="13">
        <f>('[9]Retail volumes - voice'!I11/([9]Subscribers!J11))/3</f>
        <v>1.8019742215632679</v>
      </c>
      <c r="D37" s="13">
        <f>('[9]Retail volumes - voice'!N11/([9]Subscribers!O11))/3</f>
        <v>1.9022609941907589</v>
      </c>
      <c r="E37" s="12"/>
      <c r="F37" s="12" t="str">
        <f>'[9]Retail volumes - voice'!A11</f>
        <v>Serbia</v>
      </c>
      <c r="G37" s="13">
        <f>('[9]Retail volumes - voice'!I21/([9]Subscribers!J11))/3</f>
        <v>2.7770069020415633</v>
      </c>
      <c r="H37" s="13">
        <f>('[9]Retail volumes - voice'!N21/([9]Subscribers!O11))/3</f>
        <v>2.2428535120164699</v>
      </c>
      <c r="I37" s="12"/>
      <c r="J37" s="12" t="str">
        <f>'[9]Retail volumes - SMS'!A11</f>
        <v>Serbia</v>
      </c>
      <c r="K37" s="14">
        <f>'[9]Retail volumes - SMS'!I11/[9]Subscribers!J11/3</f>
        <v>1.1171309841115342</v>
      </c>
      <c r="L37" s="14">
        <f>'[9]Retail volumes - SMS'!N11/[9]Subscribers!O11/3</f>
        <v>1.418978310564633</v>
      </c>
      <c r="M37" s="12"/>
      <c r="N37" s="12" t="str">
        <f>'[9]Retail volumes - data'!A11</f>
        <v>Serbia</v>
      </c>
      <c r="O37" s="14">
        <f>'[9]Retail volumes - data'!I11/([9]Subscribers!J11)/3</f>
        <v>1.2169549905401096E-2</v>
      </c>
      <c r="P37" s="14">
        <f>'[9]Retail volumes - data'!N11/([9]Subscribers!O11)/3</f>
        <v>2.5363931436827691E-2</v>
      </c>
      <c r="Q37" s="12"/>
    </row>
    <row r="38" spans="1:17" s="36" customFormat="1" x14ac:dyDescent="0.35">
      <c r="A38" s="43"/>
    </row>
    <row r="39" spans="1:17" s="4" customFormat="1" ht="44.25" customHeight="1" x14ac:dyDescent="0.35">
      <c r="A39" s="410" t="s">
        <v>87</v>
      </c>
      <c r="B39" s="390" t="s">
        <v>85</v>
      </c>
      <c r="C39" s="390"/>
      <c r="D39" s="390"/>
      <c r="E39" s="3"/>
      <c r="F39" s="390" t="s">
        <v>9</v>
      </c>
      <c r="G39" s="390"/>
      <c r="H39" s="390"/>
      <c r="I39" s="3"/>
      <c r="J39" s="390" t="s">
        <v>10</v>
      </c>
      <c r="K39" s="390"/>
      <c r="L39" s="390"/>
      <c r="M39" s="3"/>
      <c r="N39" s="390" t="s">
        <v>11</v>
      </c>
      <c r="O39" s="390"/>
      <c r="P39" s="390"/>
      <c r="Q39" s="3"/>
    </row>
    <row r="40" spans="1:17" s="6" customFormat="1" ht="15" customHeight="1" x14ac:dyDescent="0.35">
      <c r="A40" s="410"/>
      <c r="B40" s="5" t="s">
        <v>4</v>
      </c>
      <c r="C40" s="5" t="s">
        <v>201</v>
      </c>
      <c r="D40" s="5" t="s">
        <v>202</v>
      </c>
      <c r="E40" s="5"/>
      <c r="F40" s="5" t="s">
        <v>4</v>
      </c>
      <c r="G40" s="5" t="s">
        <v>201</v>
      </c>
      <c r="H40" s="5" t="s">
        <v>202</v>
      </c>
      <c r="I40" s="5"/>
      <c r="J40" s="5" t="s">
        <v>4</v>
      </c>
      <c r="K40" s="5" t="s">
        <v>201</v>
      </c>
      <c r="L40" s="5" t="s">
        <v>202</v>
      </c>
      <c r="M40" s="5"/>
      <c r="N40" s="5" t="s">
        <v>4</v>
      </c>
      <c r="O40" s="5" t="s">
        <v>201</v>
      </c>
      <c r="P40" s="5" t="s">
        <v>202</v>
      </c>
      <c r="Q40" s="5"/>
    </row>
    <row r="41" spans="1:17" s="6" customFormat="1" ht="15" customHeight="1" x14ac:dyDescent="0.35">
      <c r="A41" s="410"/>
      <c r="B41" s="5" t="str">
        <f>'[9]List of NRAs'!A5</f>
        <v>Albania</v>
      </c>
      <c r="C41" s="15">
        <f>(('[9]Retail volumes - voice'!I10+'[9]Retail volumes - voice'!J10)/([9]Subscribers!I10))/3</f>
        <v>1.1212915844497522</v>
      </c>
      <c r="D41" s="15">
        <f>(('[9]Retail volumes - voice'!N10+'[9]Retail volumes - voice'!O10)/([9]Subscribers!N10))/3</f>
        <v>1.0677910497580045</v>
      </c>
      <c r="E41" s="5"/>
      <c r="F41" s="5" t="str">
        <f>'[9]Retail volumes - voice'!A40</f>
        <v>Albania</v>
      </c>
      <c r="G41" s="15">
        <f>('[9]Retail volumes - voice'!I20+'[9]Retail volumes - voice'!J20)/([9]Subscribers!I10)/3</f>
        <v>1.1055874458213153</v>
      </c>
      <c r="H41" s="15">
        <f>('[9]Retail volumes - voice'!N20+'[9]Retail volumes - voice'!O20)/([9]Subscribers!N10)/3</f>
        <v>1.1138397982447095</v>
      </c>
      <c r="I41" s="5"/>
      <c r="J41" s="5" t="str">
        <f>'[9]Retail volumes - SMS'!A10</f>
        <v>Albania</v>
      </c>
      <c r="K41" s="8">
        <f>('[9]Retail volumes - SMS'!I10+'[9]Retail volumes - SMS'!J10)/[9]Subscribers!I10/3</f>
        <v>0.3348334314166696</v>
      </c>
      <c r="L41" s="8">
        <f>('[9]Retail volumes - SMS'!N10+'[9]Retail volumes - SMS'!O10)/([9]Subscribers!N10)/3</f>
        <v>0.48301742841475331</v>
      </c>
      <c r="M41" s="5"/>
      <c r="N41" s="5" t="str">
        <f>'[9]Retail volumes - data'!A10</f>
        <v>Albania</v>
      </c>
      <c r="O41" s="9">
        <f>('[9]Retail volumes - data'!I10+'[9]Retail volumes - data'!J10)/([9]Subscribers!I10)/3</f>
        <v>2.5115585040189192E-2</v>
      </c>
      <c r="P41" s="9">
        <f>('[9]Retail volumes - data'!N10+'[9]Retail volumes - data'!O10)/([9]Subscribers!N10)/3</f>
        <v>3.5128446324913312E-2</v>
      </c>
      <c r="Q41" s="5"/>
    </row>
    <row r="42" spans="1:17" s="6" customFormat="1" ht="15" customHeight="1" x14ac:dyDescent="0.35">
      <c r="A42" s="410"/>
      <c r="B42" s="5" t="str">
        <f>'[9]List of NRAs'!A8</f>
        <v>Bosnia</v>
      </c>
      <c r="C42" s="15">
        <f>(('[9]Retail volumes - voice'!I13+'[9]Retail volumes - voice'!J13)/([9]Subscribers!I13))/3</f>
        <v>3.1277802301286015</v>
      </c>
      <c r="D42" s="15">
        <f>(('[9]Retail volumes - voice'!N13+'[9]Retail volumes - voice'!O13)/([9]Subscribers!N13))/3</f>
        <v>3.2776943679628059</v>
      </c>
      <c r="E42" s="5"/>
      <c r="F42" s="5" t="str">
        <f>'[9]Retail volumes - voice'!A43</f>
        <v>Bosnia</v>
      </c>
      <c r="G42" s="15">
        <f>('[9]Retail volumes - voice'!I23+'[9]Retail volumes - voice'!J23)/([9]Subscribers!I13)/3</f>
        <v>3.6586268797269064</v>
      </c>
      <c r="H42" s="15">
        <f>('[9]Retail volumes - voice'!N23+'[9]Retail volumes - voice'!O23)/([9]Subscribers!N13)/3</f>
        <v>3.0858604877110447</v>
      </c>
      <c r="I42" s="5"/>
      <c r="J42" s="5" t="str">
        <f>'[9]Retail volumes - SMS'!A13</f>
        <v>Bosnia</v>
      </c>
      <c r="K42" s="8">
        <f>('[9]Retail volumes - SMS'!I13+'[9]Retail volumes - SMS'!J13)/[9]Subscribers!I13/3</f>
        <v>1.4368029192784204</v>
      </c>
      <c r="L42" s="8">
        <f>('[9]Retail volumes - SMS'!N13+'[9]Retail volumes - SMS'!O13)/([9]Subscribers!N13)/3</f>
        <v>1.6732753322672094</v>
      </c>
      <c r="M42" s="5"/>
      <c r="N42" s="5" t="str">
        <f>'[9]Retail volumes - data'!A13</f>
        <v>Bosnia</v>
      </c>
      <c r="O42" s="9">
        <f>('[9]Retail volumes - data'!I13+'[9]Retail volumes - data'!J13)/([9]Subscribers!I13)/3</f>
        <v>2.1320738059503838E-2</v>
      </c>
      <c r="P42" s="9">
        <f>('[9]Retail volumes - data'!N13+'[9]Retail volumes - data'!O13)/([9]Subscribers!N13)/3</f>
        <v>3.2291824588344037E-2</v>
      </c>
      <c r="Q42" s="5"/>
    </row>
    <row r="43" spans="1:17" s="6" customFormat="1" ht="15" customHeight="1" x14ac:dyDescent="0.35">
      <c r="A43" s="410"/>
      <c r="B43" s="5" t="str">
        <f>'[9]List of NRAs'!A3</f>
        <v>Kosovo</v>
      </c>
      <c r="C43" s="15">
        <f>(('[9]Retail volumes - voice'!I8+'[9]Retail volumes - voice'!J8)/([9]Subscribers!I8))/3</f>
        <v>0.17172048354102523</v>
      </c>
      <c r="D43" s="15">
        <f>(('[9]Retail volumes - voice'!N8+'[9]Retail volumes - voice'!O8)/([9]Subscribers!N8))/3</f>
        <v>0.3089634984936363</v>
      </c>
      <c r="E43" s="5"/>
      <c r="F43" s="5" t="str">
        <f>'[9]Retail volumes - voice'!A38</f>
        <v>Kosovo</v>
      </c>
      <c r="G43" s="15">
        <f>('[9]Retail volumes - voice'!I18+'[9]Retail volumes - voice'!J18)/([9]Subscribers!I8)/3</f>
        <v>0.21848579517153979</v>
      </c>
      <c r="H43" s="15">
        <f>('[9]Retail volumes - voice'!N18+'[9]Retail volumes - voice'!O18)/([9]Subscribers!N8)/3</f>
        <v>0.50724229360836304</v>
      </c>
      <c r="I43" s="5"/>
      <c r="J43" s="5" t="str">
        <f>'[9]Retail volumes - SMS'!A8</f>
        <v>Kosovo</v>
      </c>
      <c r="K43" s="8">
        <f>('[9]Retail volumes - SMS'!I8+'[9]Retail volumes - SMS'!J8)/[9]Subscribers!I8/3</f>
        <v>0.1340568378474177</v>
      </c>
      <c r="L43" s="8">
        <f>('[9]Retail volumes - SMS'!N8+'[9]Retail volumes - SMS'!O8)/([9]Subscribers!N8)/3</f>
        <v>0.17965285487900409</v>
      </c>
      <c r="M43" s="5"/>
      <c r="N43" s="5" t="str">
        <f>'[9]Retail volumes - data'!A8</f>
        <v>Kosovo</v>
      </c>
      <c r="O43" s="9">
        <f>('[9]Retail volumes - data'!I8+'[9]Retail volumes - data'!J8)/([9]Subscribers!I8)/3</f>
        <v>1.3402139238130982E-2</v>
      </c>
      <c r="P43" s="9">
        <f>('[9]Retail volumes - data'!N8+'[9]Retail volumes - data'!O8)/([9]Subscribers!N8)/3</f>
        <v>3.7594018308393706E-2</v>
      </c>
      <c r="Q43" s="5"/>
    </row>
    <row r="44" spans="1:17" s="6" customFormat="1" ht="15.75" customHeight="1" x14ac:dyDescent="0.35">
      <c r="A44" s="410"/>
      <c r="B44" s="5" t="str">
        <f>'[9]List of NRAs'!A4</f>
        <v>Montenegro</v>
      </c>
      <c r="C44" s="15">
        <f>(('[9]Retail volumes - voice'!I9+'[9]Retail volumes - voice'!J9)/([9]Subscribers!I9))/3</f>
        <v>138.22921014206608</v>
      </c>
      <c r="D44" s="15">
        <f>(('[9]Retail volumes - voice'!N9+'[9]Retail volumes - voice'!O9)/([9]Subscribers!N9))/3</f>
        <v>88.388210298029662</v>
      </c>
      <c r="E44" s="5"/>
      <c r="F44" s="5" t="str">
        <f>'[9]Retail volumes - voice'!A39</f>
        <v>Montenegro</v>
      </c>
      <c r="G44" s="15">
        <f>('[9]Retail volumes - voice'!I19+'[9]Retail volumes - voice'!J19)/([9]Subscribers!I9)/3</f>
        <v>43.796565382171387</v>
      </c>
      <c r="H44" s="15">
        <f>('[9]Retail volumes - voice'!N19+'[9]Retail volumes - voice'!O19)/([9]Subscribers!N9)/3</f>
        <v>30.300142340351986</v>
      </c>
      <c r="I44" s="5"/>
      <c r="J44" s="5" t="str">
        <f>'[9]Retail volumes - SMS'!A9</f>
        <v>Montenegro</v>
      </c>
      <c r="K44" s="8">
        <f>('[9]Retail volumes - SMS'!I9+'[9]Retail volumes - SMS'!J9)/[9]Subscribers!I9/3</f>
        <v>4.8300245098039216</v>
      </c>
      <c r="L44" s="8">
        <f>('[9]Retail volumes - SMS'!N9+'[9]Retail volumes - SMS'!O9)/([9]Subscribers!N9)/3</f>
        <v>3.8179674466838001</v>
      </c>
      <c r="M44" s="5"/>
      <c r="N44" s="5" t="str">
        <f>'[9]Retail volumes - data'!A9</f>
        <v>Montenegro</v>
      </c>
      <c r="O44" s="9">
        <f>('[9]Retail volumes - data'!I9+'[9]Retail volumes - data'!J9)/([9]Subscribers!I9)/3</f>
        <v>1.5486275148754363</v>
      </c>
      <c r="P44" s="9">
        <f>('[9]Retail volumes - data'!N9+'[9]Retail volumes - data'!O9)/([9]Subscribers!N9)/3</f>
        <v>1.1942789887962966</v>
      </c>
      <c r="Q44" s="5"/>
    </row>
    <row r="45" spans="1:17" s="6" customFormat="1" ht="15.75" customHeight="1" x14ac:dyDescent="0.35">
      <c r="A45" s="410"/>
      <c r="B45" s="5" t="str">
        <f>'[9]List of NRAs'!A7</f>
        <v>North Macedonia</v>
      </c>
      <c r="C45" s="15">
        <f>(('[9]Retail volumes - voice'!I12+'[9]Retail volumes - voice'!J12)/([9]Subscribers!I12))/3</f>
        <v>1.0655425680275481</v>
      </c>
      <c r="D45" s="15">
        <f>(('[9]Retail volumes - voice'!N12+'[9]Retail volumes - voice'!O12)/([9]Subscribers!N12))/3</f>
        <v>0.73281929770379539</v>
      </c>
      <c r="E45" s="5"/>
      <c r="F45" s="5" t="str">
        <f>'[9]Retail volumes - voice'!A42</f>
        <v>North Macedonia</v>
      </c>
      <c r="G45" s="15">
        <f>('[9]Retail volumes - voice'!I22+'[9]Retail volumes - voice'!J22)/([9]Subscribers!I12)/3</f>
        <v>1.6362299155975917</v>
      </c>
      <c r="H45" s="15">
        <f>('[9]Retail volumes - voice'!N22+'[9]Retail volumes - voice'!O22)/([9]Subscribers!N12)/3</f>
        <v>1.0427047513259646</v>
      </c>
      <c r="I45" s="5"/>
      <c r="J45" s="5" t="str">
        <f>'[9]Retail volumes - SMS'!A12</f>
        <v>North Macedonia</v>
      </c>
      <c r="K45" s="8">
        <f>('[9]Retail volumes - SMS'!I12+'[9]Retail volumes - SMS'!J12)/[9]Subscribers!I12/3</f>
        <v>0.42356621008127532</v>
      </c>
      <c r="L45" s="8">
        <f>(('[9]Retail volumes - SMS'!N12+'[9]Retail volumes - SMS'!O12)/([9]Subscribers!N12)/3)</f>
        <v>0.53566284384026652</v>
      </c>
      <c r="M45" s="5"/>
      <c r="N45" s="5" t="str">
        <f>'[9]Retail volumes - data'!A12</f>
        <v>North Macedonia</v>
      </c>
      <c r="O45" s="9">
        <f>('[9]Retail volumes - data'!I12+'[9]Retail volumes - data'!J12)/([9]Subscribers!I12)/3</f>
        <v>9.0102372805657034E-3</v>
      </c>
      <c r="P45" s="9">
        <f>('[9]Retail volumes - data'!N12+'[9]Retail volumes - data'!O12)/([9]Subscribers!N12)/3</f>
        <v>1.8177615938271673E-2</v>
      </c>
      <c r="Q45" s="5"/>
    </row>
    <row r="46" spans="1:17" s="6" customFormat="1" ht="15.75" customHeight="1" x14ac:dyDescent="0.35">
      <c r="A46" s="410"/>
      <c r="B46" s="5" t="str">
        <f>'[9]List of NRAs'!A6</f>
        <v>Serbia</v>
      </c>
      <c r="C46" s="15">
        <f>(('[9]Retail volumes - voice'!I11+'[9]Retail volumes - voice'!J11)/([9]Subscribers!I11))/3</f>
        <v>1.8019742215632679</v>
      </c>
      <c r="D46" s="15">
        <f>(('[9]Retail volumes - voice'!N11+'[9]Retail volumes - voice'!O11)/([9]Subscribers!N11))/3</f>
        <v>1.9022609941907589</v>
      </c>
      <c r="E46" s="5"/>
      <c r="F46" s="5" t="str">
        <f>'[9]Retail volumes - voice'!A41</f>
        <v>Serbia</v>
      </c>
      <c r="G46" s="15">
        <f>('[9]Retail volumes - voice'!I21+'[9]Retail volumes - voice'!J21)/([9]Subscribers!I11)/3</f>
        <v>2.7770069020415633</v>
      </c>
      <c r="H46" s="15">
        <f>(('[9]Retail volumes - voice'!N21+'[9]Retail volumes - voice'!O21)/([9]Subscribers!N11)/3)</f>
        <v>2.2428535120164699</v>
      </c>
      <c r="I46" s="5"/>
      <c r="J46" s="5" t="str">
        <f>'[9]Retail volumes - SMS'!A11</f>
        <v>Serbia</v>
      </c>
      <c r="K46" s="8">
        <f>('[9]Retail volumes - SMS'!I11+'[9]Retail volumes - SMS'!J11)/[9]Subscribers!I11/3</f>
        <v>1.1171309841115342</v>
      </c>
      <c r="L46" s="8">
        <f>('[9]Retail volumes - SMS'!N11+'[9]Retail volumes - SMS'!O11)/([9]Subscribers!N11)/3</f>
        <v>1.418978310564633</v>
      </c>
      <c r="M46" s="5"/>
      <c r="N46" s="5" t="str">
        <f>'[9]Retail volumes - data'!A11</f>
        <v>Serbia</v>
      </c>
      <c r="O46" s="9">
        <f>('[9]Retail volumes - data'!I11+'[9]Retail volumes - data'!J11)/([9]Subscribers!I11)/3</f>
        <v>1.2169549905401096E-2</v>
      </c>
      <c r="P46" s="9">
        <f>('[9]Retail volumes - data'!N11+'[9]Retail volumes - data'!O11)/([9]Subscribers!N11)/3</f>
        <v>2.5363931436827691E-2</v>
      </c>
      <c r="Q46" s="5"/>
    </row>
    <row r="47" spans="1:17" s="38" customFormat="1" x14ac:dyDescent="0.35">
      <c r="A47" s="37"/>
    </row>
    <row r="48" spans="1:17" s="4" customFormat="1" ht="44.25" customHeight="1" x14ac:dyDescent="0.35">
      <c r="A48" s="416" t="s">
        <v>88</v>
      </c>
      <c r="B48" s="396" t="s">
        <v>13</v>
      </c>
      <c r="C48" s="396"/>
      <c r="D48" s="396"/>
      <c r="E48" s="11"/>
      <c r="F48" s="396" t="s">
        <v>14</v>
      </c>
      <c r="G48" s="396"/>
      <c r="H48" s="396"/>
      <c r="I48" s="11"/>
      <c r="J48" s="396" t="s">
        <v>15</v>
      </c>
      <c r="K48" s="396"/>
      <c r="L48" s="396"/>
      <c r="M48" s="11"/>
      <c r="N48" s="396" t="s">
        <v>16</v>
      </c>
      <c r="O48" s="396"/>
      <c r="P48" s="396"/>
      <c r="Q48" s="11"/>
    </row>
    <row r="49" spans="1:44" s="6" customFormat="1" ht="15" customHeight="1" x14ac:dyDescent="0.35">
      <c r="A49" s="416"/>
      <c r="B49" s="12" t="s">
        <v>4</v>
      </c>
      <c r="C49" s="12" t="s">
        <v>201</v>
      </c>
      <c r="D49" s="12" t="s">
        <v>202</v>
      </c>
      <c r="E49" s="12"/>
      <c r="F49" s="12" t="s">
        <v>4</v>
      </c>
      <c r="G49" s="12" t="s">
        <v>201</v>
      </c>
      <c r="H49" s="12" t="s">
        <v>202</v>
      </c>
      <c r="I49" s="12"/>
      <c r="J49" s="12" t="s">
        <v>4</v>
      </c>
      <c r="K49" s="12" t="s">
        <v>201</v>
      </c>
      <c r="L49" s="12" t="s">
        <v>202</v>
      </c>
      <c r="M49" s="12"/>
      <c r="N49" s="12" t="s">
        <v>4</v>
      </c>
      <c r="O49" s="12" t="s">
        <v>201</v>
      </c>
      <c r="P49" s="12" t="s">
        <v>202</v>
      </c>
      <c r="Q49" s="12"/>
    </row>
    <row r="50" spans="1:44" s="6" customFormat="1" ht="15" customHeight="1" x14ac:dyDescent="0.35">
      <c r="A50" s="416"/>
      <c r="B50" s="12" t="str">
        <f>'[9]Retail volumes - voice'!A10</f>
        <v>Albania</v>
      </c>
      <c r="C50" s="13">
        <f>('[9]Retail volumes - voice'!K10/([9]Subscribers!K10))/3</f>
        <v>5.5561191991288865</v>
      </c>
      <c r="D50" s="13">
        <f>('[9]Retail volumes - voice'!P10/([9]Subscribers!P10))/3</f>
        <v>3.6726072831205148</v>
      </c>
      <c r="E50" s="12"/>
      <c r="F50" s="12" t="str">
        <f>'[9]Retail volumes - voice'!A40</f>
        <v>Albania</v>
      </c>
      <c r="G50" s="13">
        <f>('[9]Retail volumes - voice'!K20/([9]Subscribers!K10))/3</f>
        <v>3.7227908614484417</v>
      </c>
      <c r="H50" s="13">
        <f>('[9]Retail volumes - voice'!P20/([9]Subscribers!P10))/3</f>
        <v>2.697134290541459</v>
      </c>
      <c r="I50" s="12"/>
      <c r="J50" s="12" t="str">
        <f>'[9]Retail volumes - SMS'!A10</f>
        <v>Albania</v>
      </c>
      <c r="K50" s="14">
        <f>'[9]Retail volumes - SMS'!K10/[9]Subscribers!K10/3</f>
        <v>1.0574312203780283</v>
      </c>
      <c r="L50" s="14">
        <f>'[9]Retail volumes - SMS'!P10/[9]Subscribers!P10/3</f>
        <v>0.91688359755721427</v>
      </c>
      <c r="M50" s="12"/>
      <c r="N50" s="12" t="str">
        <f>'[9]Retail volumes - data'!A10</f>
        <v>Albania</v>
      </c>
      <c r="O50" s="14">
        <f>'[9]Retail volumes - data'!K10/([9]Subscribers!K10)/3</f>
        <v>7.5836473183015674E-2</v>
      </c>
      <c r="P50" s="14">
        <f>'[9]Retail volumes - data'!P10/([9]Subscribers!P10)/3</f>
        <v>9.5089103602207806E-2</v>
      </c>
      <c r="Q50" s="12"/>
    </row>
    <row r="51" spans="1:44" s="6" customFormat="1" ht="15" customHeight="1" x14ac:dyDescent="0.35">
      <c r="A51" s="416"/>
      <c r="B51" s="12" t="str">
        <f>'[9]Retail volumes - voice'!A13</f>
        <v>Bosnia</v>
      </c>
      <c r="C51" s="13">
        <f>('[9]Retail volumes - voice'!K13/([9]Subscribers!K13))/3</f>
        <v>0.75844691110274953</v>
      </c>
      <c r="D51" s="13">
        <f>('[9]Retail volumes - voice'!P13/([9]Subscribers!P13))/3</f>
        <v>1.0129260898743426</v>
      </c>
      <c r="E51" s="12"/>
      <c r="F51" s="12" t="str">
        <f>'[9]Retail volumes - voice'!A43</f>
        <v>Bosnia</v>
      </c>
      <c r="G51" s="13">
        <f>('[9]Retail volumes - voice'!K23/([9]Subscribers!K13))/3</f>
        <v>0.90198691416865262</v>
      </c>
      <c r="H51" s="13">
        <f>('[9]Retail volumes - voice'!P23/([9]Subscribers!P13))/3</f>
        <v>1.1058242338288886</v>
      </c>
      <c r="I51" s="12"/>
      <c r="J51" s="12" t="str">
        <f>'[9]Retail volumes - SMS'!A13</f>
        <v>Bosnia</v>
      </c>
      <c r="K51" s="14">
        <f>'[9]Retail volumes - SMS'!K13/[9]Subscribers!K13/3</f>
        <v>0.77212676115222212</v>
      </c>
      <c r="L51" s="14">
        <f>'[9]Retail volumes - SMS'!P13/[9]Subscribers!P13/3</f>
        <v>1.0765184849697014</v>
      </c>
      <c r="M51" s="12"/>
      <c r="N51" s="12" t="str">
        <f>'[9]Retail volumes - data'!A13</f>
        <v>Bosnia</v>
      </c>
      <c r="O51" s="14">
        <f>'[9]Retail volumes - data'!K13/([9]Subscribers!K13)/3</f>
        <v>1.531209498724863E-3</v>
      </c>
      <c r="P51" s="14">
        <f>'[9]Retail volumes - data'!P13/([9]Subscribers!P13)/3</f>
        <v>3.0414329116100086E-3</v>
      </c>
      <c r="Q51" s="12"/>
    </row>
    <row r="52" spans="1:44" s="6" customFormat="1" ht="15" customHeight="1" x14ac:dyDescent="0.35">
      <c r="A52" s="416"/>
      <c r="B52" s="12" t="str">
        <f>'[9]Retail volumes - voice'!A8</f>
        <v>Kosovo</v>
      </c>
      <c r="C52" s="13">
        <f>('[9]Retail volumes - voice'!K8/([9]Subscribers!K8))/3</f>
        <v>0.17521448383297236</v>
      </c>
      <c r="D52" s="13">
        <f>('[9]Retail volumes - voice'!P8/([9]Subscribers!P8))/3</f>
        <v>0.12911486969216912</v>
      </c>
      <c r="E52" s="12"/>
      <c r="F52" s="12" t="str">
        <f>'[9]Retail volumes - voice'!A38</f>
        <v>Kosovo</v>
      </c>
      <c r="G52" s="13">
        <f>('[9]Retail volumes - voice'!K18/([9]Subscribers!K8))/3</f>
        <v>0.45516300011398608</v>
      </c>
      <c r="H52" s="13">
        <f>('[9]Retail volumes - voice'!P18/([9]Subscribers!P8))/3</f>
        <v>0.32085903767899854</v>
      </c>
      <c r="I52" s="12"/>
      <c r="J52" s="12" t="str">
        <f>'[9]Retail volumes - SMS'!A8</f>
        <v>Kosovo</v>
      </c>
      <c r="K52" s="14">
        <f>'[9]Retail volumes - SMS'!K8/[9]Subscribers!K8/3</f>
        <v>0.20328059386118222</v>
      </c>
      <c r="L52" s="14">
        <f>'[9]Retail volumes - SMS'!P8/[9]Subscribers!P8/3</f>
        <v>0.35416317211816234</v>
      </c>
      <c r="M52" s="12"/>
      <c r="N52" s="12" t="str">
        <f>'[9]Retail volumes - data'!A8</f>
        <v>Kosovo</v>
      </c>
      <c r="O52" s="14">
        <f>'[9]Retail volumes - data'!K8/([9]Subscribers!K8)/3</f>
        <v>1.283027470648581E-2</v>
      </c>
      <c r="P52" s="14">
        <f>'[9]Retail volumes - data'!P8/([9]Subscribers!P8)/3</f>
        <v>1.8723014319883203E-2</v>
      </c>
      <c r="Q52" s="12"/>
    </row>
    <row r="53" spans="1:44" s="6" customFormat="1" ht="15.75" customHeight="1" x14ac:dyDescent="0.35">
      <c r="A53" s="416"/>
      <c r="B53" s="12" t="str">
        <f>'[9]Retail volumes - voice'!A9</f>
        <v>Montenegro</v>
      </c>
      <c r="C53" s="13">
        <f>('[9]Retail volumes - voice'!K9/([9]Subscribers!K9))/3</f>
        <v>1.5595181009197117</v>
      </c>
      <c r="D53" s="13">
        <f>('[9]Retail volumes - voice'!P9/([9]Subscribers!P9))/3</f>
        <v>1.0745130615214984</v>
      </c>
      <c r="E53" s="12"/>
      <c r="F53" s="12" t="str">
        <f>'[9]Retail volumes - voice'!A39</f>
        <v>Montenegro</v>
      </c>
      <c r="G53" s="13">
        <f>('[9]Retail volumes - voice'!K19/([9]Subscribers!K9))/3</f>
        <v>1.0201556848123297</v>
      </c>
      <c r="H53" s="13">
        <f>('[9]Retail volumes - voice'!P19/([9]Subscribers!P9))/3</f>
        <v>0.80533480138416225</v>
      </c>
      <c r="I53" s="12"/>
      <c r="J53" s="12" t="str">
        <f>'[9]Retail volumes - SMS'!A9</f>
        <v>Montenegro</v>
      </c>
      <c r="K53" s="14">
        <f>'[9]Retail volumes - SMS'!K9/[9]Subscribers!K9/3</f>
        <v>0.45328859060402688</v>
      </c>
      <c r="L53" s="14">
        <f>'[9]Retail volumes - SMS'!P9/[9]Subscribers!P9/3</f>
        <v>0.42905215393561552</v>
      </c>
      <c r="M53" s="12"/>
      <c r="N53" s="12" t="str">
        <f>'[9]Retail volumes - data'!A9</f>
        <v>Montenegro</v>
      </c>
      <c r="O53" s="14">
        <f>'[9]Retail volumes - data'!K9/([9]Subscribers!K9)/3</f>
        <v>9.1035226300696277E-3</v>
      </c>
      <c r="P53" s="14">
        <f>'[9]Retail volumes - data'!P9/([9]Subscribers!P9)/3</f>
        <v>5.5836702407248357E-3</v>
      </c>
      <c r="Q53" s="12"/>
    </row>
    <row r="54" spans="1:44" s="6" customFormat="1" ht="15.75" customHeight="1" x14ac:dyDescent="0.35">
      <c r="A54" s="416"/>
      <c r="B54" s="12" t="str">
        <f>'[9]Retail volumes - voice'!A12</f>
        <v>North Macedonia</v>
      </c>
      <c r="C54" s="13">
        <f>('[9]Retail volumes - voice'!K12/([9]Subscribers!K12))/3</f>
        <v>0.53029197694990315</v>
      </c>
      <c r="D54" s="13">
        <f>('[9]Retail volumes - voice'!P12/([9]Subscribers!P12))/3</f>
        <v>0.3095788213576221</v>
      </c>
      <c r="E54" s="12"/>
      <c r="F54" s="12" t="str">
        <f>'[9]Retail volumes - voice'!A42</f>
        <v>North Macedonia</v>
      </c>
      <c r="G54" s="13">
        <f>('[9]Retail volumes - voice'!K22/([9]Subscribers!K12))/3</f>
        <v>1.1177323091864213</v>
      </c>
      <c r="H54" s="13">
        <f>('[9]Retail volumes - voice'!P22/([9]Subscribers!P12))/3</f>
        <v>0.5518532288191712</v>
      </c>
      <c r="I54" s="12"/>
      <c r="J54" s="12" t="str">
        <f>'[9]Retail volumes - SMS'!A12</f>
        <v>North Macedonia</v>
      </c>
      <c r="K54" s="14">
        <f>'[9]Retail volumes - SMS'!K12/[9]Subscribers!K12/3</f>
        <v>0.70883530454448207</v>
      </c>
      <c r="L54" s="14">
        <f>'[9]Retail volumes - SMS'!P12/[9]Subscribers!P12/3</f>
        <v>0.63354604745305299</v>
      </c>
      <c r="M54" s="12"/>
      <c r="N54" s="12" t="str">
        <f>'[9]Retail volumes - data'!A12</f>
        <v>North Macedonia</v>
      </c>
      <c r="O54" s="14">
        <f>'[9]Retail volumes - data'!K12/([9]Subscribers!K12)/3</f>
        <v>1.1791560542843971E-2</v>
      </c>
      <c r="P54" s="14">
        <f>'[9]Retail volumes - data'!P12/([9]Subscribers!P12)/3</f>
        <v>1.8990161716610506E-2</v>
      </c>
      <c r="Q54" s="12"/>
    </row>
    <row r="55" spans="1:44" s="6" customFormat="1" ht="15.75" customHeight="1" x14ac:dyDescent="0.35">
      <c r="A55" s="416"/>
      <c r="B55" s="12" t="str">
        <f>'[9]Retail volumes - voice'!A11</f>
        <v>Serbia</v>
      </c>
      <c r="C55" s="13">
        <f>('[9]Retail volumes - voice'!K11/([9]Subscribers!K11))/3</f>
        <v>0.70972626674432149</v>
      </c>
      <c r="D55" s="13">
        <f>('[9]Retail volumes - voice'!P11/([9]Subscribers!P11))/3</f>
        <v>0.71167603823311865</v>
      </c>
      <c r="E55" s="12"/>
      <c r="F55" s="12" t="str">
        <f>'[9]Retail volumes - voice'!A41</f>
        <v>Serbia</v>
      </c>
      <c r="G55" s="13">
        <f>('[9]Retail volumes - voice'!K21/([9]Subscribers!K11))/3</f>
        <v>1.0647368004774334</v>
      </c>
      <c r="H55" s="13">
        <f>('[9]Retail volumes - voice'!P21/([9]Subscribers!P11))/3</f>
        <v>0.92806514854471411</v>
      </c>
      <c r="I55" s="12"/>
      <c r="J55" s="12" t="str">
        <f>'[9]Retail volumes - SMS'!A11</f>
        <v>Serbia</v>
      </c>
      <c r="K55" s="14">
        <f>'[9]Retail volumes - SMS'!K11/[9]Subscribers!K11/3</f>
        <v>1.2384247575084306</v>
      </c>
      <c r="L55" s="14">
        <f>'[9]Retail volumes - SMS'!P11/[9]Subscribers!P11/3</f>
        <v>1.028088128631033</v>
      </c>
      <c r="M55" s="12"/>
      <c r="N55" s="12" t="str">
        <f>'[9]Retail volumes - data'!A11</f>
        <v>Serbia</v>
      </c>
      <c r="O55" s="14">
        <f>'[9]Retail volumes - data'!K11/([9]Subscribers!K11)/3</f>
        <v>4.8961941945828572E-3</v>
      </c>
      <c r="P55" s="14">
        <f>'[9]Retail volumes - data'!P11/([9]Subscribers!P11)/3</f>
        <v>7.6551766235071926E-3</v>
      </c>
      <c r="Q55" s="12"/>
    </row>
    <row r="56" spans="1:44" s="38" customFormat="1" x14ac:dyDescent="0.35">
      <c r="A56" s="37"/>
      <c r="AJ56" s="48"/>
      <c r="AK56" s="48"/>
      <c r="AL56" s="48"/>
      <c r="AM56" s="48"/>
      <c r="AN56" s="48"/>
      <c r="AO56" s="48"/>
      <c r="AP56" s="48"/>
      <c r="AQ56" s="48"/>
      <c r="AR56" s="48"/>
    </row>
    <row r="57" spans="1:44" s="4" customFormat="1" ht="15" customHeight="1" x14ac:dyDescent="0.35">
      <c r="A57" s="416" t="s">
        <v>29</v>
      </c>
      <c r="B57" s="11" t="s">
        <v>30</v>
      </c>
      <c r="C57" s="11"/>
      <c r="D57" s="11"/>
      <c r="E57" s="11"/>
      <c r="F57" s="11"/>
      <c r="G57" s="11"/>
      <c r="H57" s="11"/>
      <c r="I57" s="11"/>
      <c r="J57" s="11"/>
      <c r="K57" s="11" t="s">
        <v>31</v>
      </c>
      <c r="L57" s="11"/>
      <c r="M57" s="11"/>
      <c r="N57" s="11"/>
      <c r="O57" s="11"/>
      <c r="P57" s="11"/>
      <c r="Q57" s="11"/>
      <c r="R57" s="11"/>
      <c r="S57" s="11"/>
      <c r="T57" s="11" t="s">
        <v>32</v>
      </c>
      <c r="U57" s="11"/>
      <c r="V57" s="11"/>
      <c r="W57" s="11"/>
      <c r="X57" s="11"/>
      <c r="Y57" s="11"/>
      <c r="Z57" s="11"/>
      <c r="AA57" s="11"/>
      <c r="AB57" s="11"/>
    </row>
    <row r="58" spans="1:44" s="4" customFormat="1" ht="15" customHeight="1" x14ac:dyDescent="0.35">
      <c r="A58" s="416"/>
      <c r="B58" s="11" t="s">
        <v>22</v>
      </c>
      <c r="C58" s="393" t="s">
        <v>201</v>
      </c>
      <c r="D58" s="393"/>
      <c r="E58" s="393"/>
      <c r="F58" s="209"/>
      <c r="G58" s="23" t="s">
        <v>202</v>
      </c>
      <c r="H58" s="23"/>
      <c r="I58" s="23"/>
      <c r="J58" s="11"/>
      <c r="K58" s="11" t="s">
        <v>22</v>
      </c>
      <c r="L58" s="393" t="s">
        <v>201</v>
      </c>
      <c r="M58" s="393"/>
      <c r="N58" s="393"/>
      <c r="O58" s="415" t="s">
        <v>202</v>
      </c>
      <c r="P58" s="415"/>
      <c r="Q58" s="415"/>
      <c r="R58" s="211"/>
      <c r="S58" s="11"/>
      <c r="T58" s="11" t="s">
        <v>22</v>
      </c>
      <c r="U58" s="393" t="s">
        <v>201</v>
      </c>
      <c r="V58" s="393"/>
      <c r="W58" s="393"/>
      <c r="X58" s="415" t="s">
        <v>202</v>
      </c>
      <c r="Y58" s="415"/>
      <c r="Z58" s="415"/>
      <c r="AA58" s="11"/>
      <c r="AB58" s="11"/>
    </row>
    <row r="59" spans="1:44" s="6" customFormat="1" ht="52.5" customHeight="1" x14ac:dyDescent="0.35">
      <c r="A59" s="416"/>
      <c r="B59" s="12" t="s">
        <v>4</v>
      </c>
      <c r="C59" s="17" t="s">
        <v>33</v>
      </c>
      <c r="D59" s="17" t="s">
        <v>34</v>
      </c>
      <c r="E59" s="17" t="s">
        <v>35</v>
      </c>
      <c r="F59" s="17" t="s">
        <v>4</v>
      </c>
      <c r="G59" s="17" t="s">
        <v>33</v>
      </c>
      <c r="H59" s="17" t="s">
        <v>34</v>
      </c>
      <c r="I59" s="17" t="s">
        <v>35</v>
      </c>
      <c r="J59" s="12"/>
      <c r="K59" s="12" t="s">
        <v>4</v>
      </c>
      <c r="L59" s="17" t="s">
        <v>33</v>
      </c>
      <c r="M59" s="17" t="s">
        <v>34</v>
      </c>
      <c r="N59" s="17" t="s">
        <v>35</v>
      </c>
      <c r="O59" s="17" t="s">
        <v>4</v>
      </c>
      <c r="P59" s="17" t="s">
        <v>33</v>
      </c>
      <c r="Q59" s="17" t="s">
        <v>34</v>
      </c>
      <c r="R59" s="17" t="s">
        <v>35</v>
      </c>
      <c r="S59" s="12"/>
      <c r="T59" s="12" t="s">
        <v>4</v>
      </c>
      <c r="U59" s="17" t="s">
        <v>33</v>
      </c>
      <c r="V59" s="17" t="s">
        <v>34</v>
      </c>
      <c r="W59" s="17" t="s">
        <v>35</v>
      </c>
      <c r="X59" s="17" t="s">
        <v>4</v>
      </c>
      <c r="Y59" s="17" t="s">
        <v>33</v>
      </c>
      <c r="Z59" s="17" t="s">
        <v>34</v>
      </c>
      <c r="AA59" s="17" t="s">
        <v>35</v>
      </c>
      <c r="AB59" s="12"/>
    </row>
    <row r="60" spans="1:44" s="6" customFormat="1" ht="15" customHeight="1" x14ac:dyDescent="0.35">
      <c r="A60" s="416"/>
      <c r="B60" s="12" t="str">
        <f>'[9]Wholesale voice'!G10</f>
        <v>Albania</v>
      </c>
      <c r="C60" s="24">
        <f>('[9]Wholesale voice'!H20+'[9]Wholesale voice'!H40)/('[9]Wholesale voice'!H10+'[9]Wholesale voice'!H30)</f>
        <v>5.2356363666907997E-2</v>
      </c>
      <c r="D60" s="24">
        <f>('[9]Wholesale voice'!I20+'[9]Wholesale voice'!I40)/('[9]Wholesale voice'!I10+'[9]Wholesale voice'!I30)</f>
        <v>6.6276548576677155E-2</v>
      </c>
      <c r="E60" s="24">
        <f>('[9]Wholesale voice'!J20+'[9]Wholesale voice'!J40)/('[9]Wholesale voice'!J10+'[9]Wholesale voice'!J30)</f>
        <v>0.13380678550773636</v>
      </c>
      <c r="F60" s="24" t="str">
        <f>'[9]Wholesale voice'!G20</f>
        <v>Albania</v>
      </c>
      <c r="G60" s="24">
        <f>('[9]Wholesale voice'!K20+'[9]Wholesale voice'!K40)/('[9]Wholesale voice'!K10+'[9]Wholesale voice'!K30)</f>
        <v>5.021210254549139E-2</v>
      </c>
      <c r="H60" s="24">
        <f>('[9]Wholesale voice'!L20+'[9]Wholesale voice'!L40)/('[9]Wholesale voice'!L10+'[9]Wholesale voice'!L30)</f>
        <v>7.137434373136646E-2</v>
      </c>
      <c r="I60" s="24">
        <f>('[9]Wholesale voice'!M20+'[9]Wholesale voice'!M40)/('[9]Wholesale voice'!M10+'[9]Wholesale voice'!M30)</f>
        <v>0.13461991455405797</v>
      </c>
      <c r="J60" s="12"/>
      <c r="K60" s="25" t="str">
        <f>'[9]Wholesale SMS'!G10</f>
        <v>Albania</v>
      </c>
      <c r="L60" s="24">
        <f>('[9]Wholesale SMS'!H20+'[9]Wholesale SMS'!H40)/('[9]Wholesale SMS'!H10+'[9]Wholesale SMS'!H30)</f>
        <v>1.1385039768151783E-2</v>
      </c>
      <c r="M60" s="24">
        <f>('[9]Wholesale SMS'!I20+'[9]Wholesale SMS'!I40)/('[9]Wholesale SMS'!I10+'[9]Wholesale SMS'!I30)</f>
        <v>2.301072616481771E-2</v>
      </c>
      <c r="N60" s="24">
        <f>('[9]Wholesale SMS'!J20+'[9]Wholesale SMS'!J40)/('[9]Wholesale SMS'!J10+'[9]Wholesale SMS'!J30)</f>
        <v>1.8608731091811131E-2</v>
      </c>
      <c r="O60" s="24" t="str">
        <f>'[9]Wholesale SMS'!G20</f>
        <v>Albania</v>
      </c>
      <c r="P60" s="24">
        <f>('[9]Wholesale SMS'!K20+'[9]Wholesale SMS'!K40)/('[9]Wholesale SMS'!K10+'[9]Wholesale SMS'!K30)</f>
        <v>1.2076703305097043E-2</v>
      </c>
      <c r="Q60" s="24">
        <f>('[9]Wholesale SMS'!L20+'[9]Wholesale SMS'!L40)/('[9]Wholesale SMS'!L10+'[9]Wholesale SMS'!L30)</f>
        <v>1.6666077503971703E-2</v>
      </c>
      <c r="R60" s="24">
        <f>('[9]Wholesale SMS'!M20+'[9]Wholesale SMS'!M40)/('[9]Wholesale SMS'!M10+'[9]Wholesale SMS'!M30)</f>
        <v>1.4841607166328099E-2</v>
      </c>
      <c r="S60" s="12"/>
      <c r="T60" s="12" t="str">
        <f>'[9]Wholesale data'!G10</f>
        <v>Albania</v>
      </c>
      <c r="U60" s="18">
        <f>('[9]Wholesale data'!H20+'[9]Wholesale data'!H40)/('[9]Wholesale data'!H10+'[9]Wholesale data'!H30)</f>
        <v>5.4190852980674302</v>
      </c>
      <c r="V60" s="18">
        <f>('[9]Wholesale data'!I20+'[9]Wholesale data'!I40)/('[9]Wholesale data'!I10+'[9]Wholesale data'!I30)</f>
        <v>3.45870484511611</v>
      </c>
      <c r="W60" s="18">
        <f>('[9]Wholesale data'!J20+'[9]Wholesale data'!J40)/('[9]Wholesale data'!J10+'[9]Wholesale data'!J30)</f>
        <v>7.6326424532417008</v>
      </c>
      <c r="X60" s="25" t="str">
        <f>'[9]Wholesale data'!G20</f>
        <v>Albania</v>
      </c>
      <c r="Y60" s="18">
        <f>('[9]Wholesale data'!K20+'[9]Wholesale data'!K40)/('[9]Wholesale data'!K10+'[9]Wholesale data'!K30)</f>
        <v>4.9526661886136925</v>
      </c>
      <c r="Z60" s="18">
        <f>('[9]Wholesale data'!L20+'[9]Wholesale data'!L40)/('[9]Wholesale data'!L10+'[9]Wholesale data'!L30)</f>
        <v>2.3871026082723965</v>
      </c>
      <c r="AA60" s="18">
        <f>('[9]Wholesale data'!M20+'[9]Wholesale data'!M40)/('[9]Wholesale data'!M10+'[9]Wholesale data'!M30)</f>
        <v>6.0740367238592636</v>
      </c>
      <c r="AB60" s="12"/>
    </row>
    <row r="61" spans="1:44" s="6" customFormat="1" ht="15" customHeight="1" x14ac:dyDescent="0.35">
      <c r="A61" s="416"/>
      <c r="B61" s="12" t="str">
        <f>'[9]Wholesale voice'!G13</f>
        <v>Bosnia</v>
      </c>
      <c r="C61" s="24">
        <f>('[9]Wholesale voice'!H23+'[9]Wholesale voice'!H43)/('[9]Wholesale voice'!H13+'[9]Wholesale voice'!H33)</f>
        <v>8.416160806829668E-3</v>
      </c>
      <c r="D61" s="24">
        <f>('[9]Wholesale voice'!I23+'[9]Wholesale voice'!I43)/('[9]Wholesale voice'!I13+'[9]Wholesale voice'!I33)</f>
        <v>3.3358978984083451E-2</v>
      </c>
      <c r="E61" s="24">
        <f>('[9]Wholesale voice'!J23+'[9]Wholesale voice'!J43)/('[9]Wholesale voice'!J13+'[9]Wholesale voice'!J33)</f>
        <v>0.10129224030037547</v>
      </c>
      <c r="F61" s="24" t="str">
        <f>'[9]Wholesale voice'!G23</f>
        <v>Bosnia</v>
      </c>
      <c r="G61" s="24">
        <f>('[9]Wholesale voice'!K23+'[9]Wholesale voice'!K43)/('[9]Wholesale voice'!K13+'[9]Wholesale voice'!K33)</f>
        <v>9.0732262071361383E-3</v>
      </c>
      <c r="H61" s="24">
        <f>('[9]Wholesale voice'!L23+'[9]Wholesale voice'!L43)/('[9]Wholesale voice'!L13+'[9]Wholesale voice'!L33)</f>
        <v>4.1012612545207883E-2</v>
      </c>
      <c r="I61" s="24">
        <f>('[9]Wholesale voice'!M23+'[9]Wholesale voice'!M43)/('[9]Wholesale voice'!M13+'[9]Wholesale voice'!M33)</f>
        <v>9.2686421050118192E-2</v>
      </c>
      <c r="J61" s="12"/>
      <c r="K61" s="25" t="str">
        <f>'[9]Wholesale SMS'!G13</f>
        <v>Bosnia</v>
      </c>
      <c r="L61" s="24">
        <f>('[9]Wholesale SMS'!H23+'[9]Wholesale SMS'!H43)/('[9]Wholesale SMS'!H13+'[9]Wholesale SMS'!H33)</f>
        <v>8.7940405271809043E-3</v>
      </c>
      <c r="M61" s="24">
        <f>('[9]Wholesale SMS'!I23+'[9]Wholesale SMS'!I43)/('[9]Wholesale SMS'!I13+'[9]Wholesale SMS'!I33)</f>
        <v>1.3237968146205958E-2</v>
      </c>
      <c r="N61" s="24">
        <f>('[9]Wholesale SMS'!J23+'[9]Wholesale SMS'!J43)/('[9]Wholesale SMS'!J13+'[9]Wholesale SMS'!J33)</f>
        <v>1.1713630406290957E-2</v>
      </c>
      <c r="O61" s="24" t="str">
        <f>'[9]Wholesale SMS'!G23</f>
        <v>Bosnia</v>
      </c>
      <c r="P61" s="24">
        <f>('[9]Wholesale SMS'!K23+'[9]Wholesale SMS'!K43)/('[9]Wholesale SMS'!K13+'[9]Wholesale SMS'!K33)</f>
        <v>1.0597986826456638E-2</v>
      </c>
      <c r="Q61" s="24">
        <f>('[9]Wholesale SMS'!L23+'[9]Wholesale SMS'!L43)/('[9]Wholesale SMS'!L13+'[9]Wholesale SMS'!L33)</f>
        <v>1.2036255359496966E-2</v>
      </c>
      <c r="R61" s="24">
        <f>('[9]Wholesale SMS'!M23+'[9]Wholesale SMS'!M43)/('[9]Wholesale SMS'!M13+'[9]Wholesale SMS'!M33)</f>
        <v>1.2576840495308685E-2</v>
      </c>
      <c r="S61" s="12"/>
      <c r="T61" s="12" t="str">
        <f>'[9]Wholesale data'!G13</f>
        <v>Bosnia</v>
      </c>
      <c r="U61" s="18">
        <f>('[9]Wholesale data'!H23+'[9]Wholesale data'!H43)/('[9]Wholesale data'!H13+'[9]Wholesale data'!H33)</f>
        <v>2.2320883746694342</v>
      </c>
      <c r="V61" s="18">
        <f>('[9]Wholesale data'!I23+'[9]Wholesale data'!I43)/('[9]Wholesale data'!I13+'[9]Wholesale data'!I33)</f>
        <v>3.4084121497586608</v>
      </c>
      <c r="W61" s="18">
        <f>('[9]Wholesale data'!J23+'[9]Wholesale data'!J43)/('[9]Wholesale data'!J13+'[9]Wholesale data'!J33)</f>
        <v>14.845829889324046</v>
      </c>
      <c r="X61" s="25" t="str">
        <f>'[9]Wholesale data'!G23</f>
        <v>Bosnia</v>
      </c>
      <c r="Y61" s="18">
        <f>('[9]Wholesale data'!K23+'[9]Wholesale data'!K43)/('[9]Wholesale data'!K13+'[9]Wholesale data'!K33)</f>
        <v>1.5589404516331744</v>
      </c>
      <c r="Z61" s="18">
        <f>('[9]Wholesale data'!L23+'[9]Wholesale data'!L43)/('[9]Wholesale data'!L13+'[9]Wholesale data'!L33)</f>
        <v>3.7411115434959492</v>
      </c>
      <c r="AA61" s="18">
        <f>('[9]Wholesale data'!M23+'[9]Wholesale data'!M43)/('[9]Wholesale data'!M13+'[9]Wholesale data'!M33)</f>
        <v>15.578662873399715</v>
      </c>
      <c r="AB61" s="12"/>
    </row>
    <row r="62" spans="1:44" s="6" customFormat="1" ht="15" customHeight="1" x14ac:dyDescent="0.35">
      <c r="A62" s="416"/>
      <c r="B62" s="12" t="str">
        <f>'[9]Wholesale voice'!G8</f>
        <v>Kosovo</v>
      </c>
      <c r="C62" s="24">
        <f>('[9]Wholesale voice'!H18+'[9]Wholesale voice'!H38)/('[9]Wholesale voice'!H8+'[9]Wholesale voice'!H28)</f>
        <v>5.5001306132400174E-2</v>
      </c>
      <c r="D62" s="24">
        <f>('[9]Wholesale voice'!I18+'[9]Wholesale voice'!I38)/('[9]Wholesale voice'!I8+'[9]Wholesale voice'!I28)</f>
        <v>0.24846286489301117</v>
      </c>
      <c r="E62" s="24">
        <f>('[9]Wholesale voice'!J18+'[9]Wholesale voice'!J38)/('[9]Wholesale voice'!J8+'[9]Wholesale voice'!J28)</f>
        <v>0.31428113564324855</v>
      </c>
      <c r="F62" s="24" t="str">
        <f>'[9]Wholesale voice'!G18</f>
        <v>Kosovo</v>
      </c>
      <c r="G62" s="24">
        <f>('[9]Wholesale voice'!K18+'[9]Wholesale voice'!K38)/('[9]Wholesale voice'!K8+'[9]Wholesale voice'!K28)</f>
        <v>4.2342057225788605E-2</v>
      </c>
      <c r="H62" s="24">
        <f>('[9]Wholesale voice'!L18+'[9]Wholesale voice'!L38)/('[9]Wholesale voice'!L8+'[9]Wholesale voice'!L28)</f>
        <v>0.23929489213836538</v>
      </c>
      <c r="I62" s="24">
        <f>('[9]Wholesale voice'!M18+'[9]Wholesale voice'!M38)/('[9]Wholesale voice'!M8+'[9]Wholesale voice'!M28)</f>
        <v>0.25983224655200982</v>
      </c>
      <c r="J62" s="12"/>
      <c r="K62" s="25" t="str">
        <f>'[9]Wholesale SMS'!G8</f>
        <v>Kosovo</v>
      </c>
      <c r="L62" s="24">
        <f>('[9]Wholesale SMS'!H18+'[9]Wholesale SMS'!H38)/('[9]Wholesale SMS'!H8+'[9]Wholesale SMS'!H28)</f>
        <v>9.6454934290771972E-3</v>
      </c>
      <c r="M62" s="24">
        <f>('[9]Wholesale SMS'!I18+'[9]Wholesale SMS'!I38)/('[9]Wholesale SMS'!I8+'[9]Wholesale SMS'!I28)</f>
        <v>2.1007912596722318E-2</v>
      </c>
      <c r="N62" s="24">
        <f>('[9]Wholesale SMS'!J18+'[9]Wholesale SMS'!J38)/('[9]Wholesale SMS'!J8+'[9]Wholesale SMS'!J28)</f>
        <v>3.4372306010915551E-2</v>
      </c>
      <c r="O62" s="24" t="str">
        <f>'[9]Wholesale SMS'!G18</f>
        <v>Kosovo</v>
      </c>
      <c r="P62" s="24">
        <f>('[9]Wholesale SMS'!K18+'[9]Wholesale SMS'!K38)/('[9]Wholesale SMS'!K8+'[9]Wholesale SMS'!K28)</f>
        <v>9.4253742096765507E-3</v>
      </c>
      <c r="Q62" s="24">
        <f>('[9]Wholesale SMS'!L18+'[9]Wholesale SMS'!L38)/('[9]Wholesale SMS'!L8+'[9]Wholesale SMS'!L28)</f>
        <v>1.9541683888601214E-2</v>
      </c>
      <c r="R62" s="24">
        <f>('[9]Wholesale SMS'!M18+'[9]Wholesale SMS'!M38)/('[9]Wholesale SMS'!M8+'[9]Wholesale SMS'!M28)</f>
        <v>2.6896038853850154E-2</v>
      </c>
      <c r="S62" s="12"/>
      <c r="T62" s="12" t="str">
        <f>'[9]Wholesale data'!G8</f>
        <v>Kosovo</v>
      </c>
      <c r="U62" s="18">
        <f>('[9]Wholesale data'!H18+'[9]Wholesale data'!H38)/('[9]Wholesale data'!H8+'[9]Wholesale data'!H28)</f>
        <v>3.7972811069651353</v>
      </c>
      <c r="V62" s="18">
        <f>('[9]Wholesale data'!I18+'[9]Wholesale data'!I38)/('[9]Wholesale data'!I8+'[9]Wholesale data'!I28)</f>
        <v>17.372913226721458</v>
      </c>
      <c r="W62" s="18">
        <f>('[9]Wholesale data'!J18+'[9]Wholesale data'!J38)/('[9]Wholesale data'!J8+'[9]Wholesale data'!J28)</f>
        <v>29.290406240362792</v>
      </c>
      <c r="X62" s="25" t="str">
        <f>'[9]Wholesale data'!G18</f>
        <v>Kosovo</v>
      </c>
      <c r="Y62" s="18">
        <f>('[9]Wholesale data'!K18+'[9]Wholesale data'!K38)/('[9]Wholesale data'!K8+'[9]Wholesale data'!K28)</f>
        <v>4.7007955656586606</v>
      </c>
      <c r="Z62" s="18">
        <f>('[9]Wholesale data'!L18+'[9]Wholesale data'!L38)/('[9]Wholesale data'!L8+'[9]Wholesale data'!L28)</f>
        <v>11.389788695212147</v>
      </c>
      <c r="AA62" s="18">
        <f>('[9]Wholesale data'!M18+'[9]Wholesale data'!M38)/('[9]Wholesale data'!M8+'[9]Wholesale data'!M28)</f>
        <v>40.582759436670607</v>
      </c>
      <c r="AB62" s="12"/>
    </row>
    <row r="63" spans="1:44" ht="15.75" customHeight="1" x14ac:dyDescent="0.35">
      <c r="A63" s="416"/>
      <c r="B63" s="12" t="str">
        <f>'[9]Wholesale voice'!G9</f>
        <v>Montenegro</v>
      </c>
      <c r="C63" s="24">
        <f>('[9]Wholesale voice'!H19+'[9]Wholesale voice'!H39)/('[9]Wholesale voice'!H9+'[9]Wholesale voice'!H29)</f>
        <v>4.032588427176638E-2</v>
      </c>
      <c r="D63" s="24">
        <f>('[9]Wholesale voice'!I19+'[9]Wholesale voice'!I39)/('[9]Wholesale voice'!I9+'[9]Wholesale voice'!I29)</f>
        <v>0.20532203020129322</v>
      </c>
      <c r="E63" s="24">
        <f>('[9]Wholesale voice'!J19+'[9]Wholesale voice'!J39)/('[9]Wholesale voice'!J9+'[9]Wholesale voice'!J29)</f>
        <v>0.11290015994350708</v>
      </c>
      <c r="F63" s="24" t="str">
        <f>'[9]Wholesale voice'!G19</f>
        <v>Montenegro</v>
      </c>
      <c r="G63" s="24">
        <f>('[9]Wholesale voice'!K19+'[9]Wholesale voice'!K39)/('[9]Wholesale voice'!K9+'[9]Wholesale voice'!K29)</f>
        <v>4.3084816854663657E-2</v>
      </c>
      <c r="H63" s="24">
        <f>('[9]Wholesale voice'!L19+'[9]Wholesale voice'!L39)/('[9]Wholesale voice'!L9+'[9]Wholesale voice'!L29)</f>
        <v>0.22162735840587441</v>
      </c>
      <c r="I63" s="24">
        <f>('[9]Wholesale voice'!M19+'[9]Wholesale voice'!M39)/('[9]Wholesale voice'!M9+'[9]Wholesale voice'!M29)</f>
        <v>0.18501146009848657</v>
      </c>
      <c r="J63" s="10"/>
      <c r="K63" s="25" t="str">
        <f>'[9]Wholesale SMS'!G9</f>
        <v>Montenegro</v>
      </c>
      <c r="L63" s="24">
        <f>('[9]Wholesale SMS'!H19+'[9]Wholesale SMS'!H39)/('[9]Wholesale SMS'!H9+'[9]Wholesale SMS'!H29)</f>
        <v>5.4300447243368407E-3</v>
      </c>
      <c r="M63" s="24">
        <f>('[9]Wholesale SMS'!I19+'[9]Wholesale SMS'!I39)/('[9]Wholesale SMS'!I9+'[9]Wholesale SMS'!I29)</f>
        <v>1.9790520374143205E-2</v>
      </c>
      <c r="N63" s="24">
        <f>('[9]Wholesale SMS'!J19+'[9]Wholesale SMS'!J39)/('[9]Wholesale SMS'!J9+'[9]Wholesale SMS'!J29)</f>
        <v>1.3706961053872401E-2</v>
      </c>
      <c r="O63" s="24" t="str">
        <f>'[9]Wholesale SMS'!G19</f>
        <v>Montenegro</v>
      </c>
      <c r="P63" s="24">
        <f>('[9]Wholesale SMS'!K19+'[9]Wholesale SMS'!K39)/('[9]Wholesale SMS'!K9+'[9]Wholesale SMS'!K29)</f>
        <v>8.2947588137209007E-3</v>
      </c>
      <c r="Q63" s="24">
        <f>('[9]Wholesale SMS'!L19+'[9]Wholesale SMS'!L39)/('[9]Wholesale SMS'!L9+'[9]Wholesale SMS'!L29)</f>
        <v>2.04683261763745E-2</v>
      </c>
      <c r="R63" s="24">
        <f>('[9]Wholesale SMS'!M19+'[9]Wholesale SMS'!M39)/('[9]Wholesale SMS'!M9+'[9]Wholesale SMS'!M29)</f>
        <v>2.1044346519215357E-2</v>
      </c>
      <c r="S63" s="10"/>
      <c r="T63" s="12" t="str">
        <f>'[9]Wholesale data'!G9</f>
        <v>Montenegro</v>
      </c>
      <c r="U63" s="214">
        <f>('[9]Wholesale data'!H19+'[9]Wholesale data'!H39)/('[9]Wholesale data'!H9+'[9]Wholesale data'!H29)</f>
        <v>0.3336656050314768</v>
      </c>
      <c r="V63" s="214">
        <f>('[9]Wholesale data'!I19+'[9]Wholesale data'!I39)/('[9]Wholesale data'!I9+'[9]Wholesale data'!I29)</f>
        <v>11.608346487246303</v>
      </c>
      <c r="W63" s="214">
        <f>('[9]Wholesale data'!J19+'[9]Wholesale data'!J39)/('[9]Wholesale data'!J9+'[9]Wholesale data'!J29)</f>
        <v>3.0765622200742579</v>
      </c>
      <c r="X63" s="25" t="str">
        <f>'[9]Wholesale data'!G19</f>
        <v>Montenegro</v>
      </c>
      <c r="Y63" s="214">
        <f>('[9]Wholesale data'!K19+'[9]Wholesale data'!K39)/('[9]Wholesale data'!K9+'[9]Wholesale data'!K29)</f>
        <v>1.9639101759823239</v>
      </c>
      <c r="Z63" s="214">
        <f>('[9]Wholesale data'!L19+'[9]Wholesale data'!L39)/('[9]Wholesale data'!L9+'[9]Wholesale data'!L29)</f>
        <v>5.7796902110703696</v>
      </c>
      <c r="AA63" s="214">
        <f>('[9]Wholesale data'!M19+'[9]Wholesale data'!M39)/('[9]Wholesale data'!M9+'[9]Wholesale data'!M29)</f>
        <v>4.007593316881306</v>
      </c>
      <c r="AB63" s="10"/>
    </row>
    <row r="64" spans="1:44" ht="15.75" customHeight="1" x14ac:dyDescent="0.35">
      <c r="A64" s="416"/>
      <c r="B64" s="12" t="str">
        <f>'[9]Wholesale voice'!G12</f>
        <v>North Macedonia</v>
      </c>
      <c r="C64" s="24">
        <f>('[9]Wholesale voice'!H22+'[9]Wholesale voice'!H42)/('[9]Wholesale voice'!H12+'[9]Wholesale voice'!H32)</f>
        <v>2.8957784544587136E-2</v>
      </c>
      <c r="D64" s="24">
        <f>('[9]Wholesale voice'!I22+'[9]Wholesale voice'!I42)/('[9]Wholesale voice'!I12+'[9]Wholesale voice'!I32)</f>
        <v>9.6681262963816544E-2</v>
      </c>
      <c r="E64" s="24">
        <f>('[9]Wholesale voice'!J22+'[9]Wholesale voice'!J42)/('[9]Wholesale voice'!J12+'[9]Wholesale voice'!J32)</f>
        <v>0.17924292304151615</v>
      </c>
      <c r="F64" s="24" t="str">
        <f>'[9]Wholesale voice'!G22</f>
        <v>North Macedonia</v>
      </c>
      <c r="G64" s="24">
        <f>('[9]Wholesale voice'!K22+'[9]Wholesale voice'!K42)/('[9]Wholesale voice'!K12+'[9]Wholesale voice'!K32)</f>
        <v>2.6138876199609515E-2</v>
      </c>
      <c r="H64" s="24">
        <f>('[9]Wholesale voice'!L22+'[9]Wholesale voice'!L42)/('[9]Wholesale voice'!L12+'[9]Wholesale voice'!L32)</f>
        <v>7.5680933831699729E-2</v>
      </c>
      <c r="I64" s="24">
        <f>('[9]Wholesale voice'!M22+'[9]Wholesale voice'!M42)/('[9]Wholesale voice'!M12+'[9]Wholesale voice'!M32)</f>
        <v>9.6898986388256073E-2</v>
      </c>
      <c r="J64" s="10"/>
      <c r="K64" s="25" t="str">
        <f>'[9]Wholesale SMS'!G12</f>
        <v>North Macedonia</v>
      </c>
      <c r="L64" s="24">
        <f>('[9]Wholesale SMS'!H22+'[9]Wholesale SMS'!H42)/('[9]Wholesale SMS'!H12+'[9]Wholesale SMS'!H32)</f>
        <v>1.4229188860143053E-2</v>
      </c>
      <c r="M64" s="24">
        <f>('[9]Wholesale SMS'!I22+'[9]Wholesale SMS'!I42)/('[9]Wholesale SMS'!I12+'[9]Wholesale SMS'!I32)</f>
        <v>2.4383523901363825E-2</v>
      </c>
      <c r="N64" s="24">
        <f>('[9]Wholesale SMS'!J22+'[9]Wholesale SMS'!J42)/('[9]Wholesale SMS'!J12+'[9]Wholesale SMS'!J32)</f>
        <v>3.2327193142440272E-2</v>
      </c>
      <c r="O64" s="24" t="str">
        <f>'[9]Wholesale SMS'!G22</f>
        <v>North Macedonia</v>
      </c>
      <c r="P64" s="24">
        <f>('[9]Wholesale SMS'!K22+'[9]Wholesale SMS'!K42)/('[9]Wholesale SMS'!K12+'[9]Wholesale SMS'!K32)</f>
        <v>1.4914210991714166E-2</v>
      </c>
      <c r="Q64" s="24">
        <f>('[9]Wholesale SMS'!L22+'[9]Wholesale SMS'!L42)/('[9]Wholesale SMS'!L12+'[9]Wholesale SMS'!L32)</f>
        <v>1.9348471227056616E-2</v>
      </c>
      <c r="R64" s="24">
        <f>('[9]Wholesale SMS'!M22+'[9]Wholesale SMS'!M42)/('[9]Wholesale SMS'!M12+'[9]Wholesale SMS'!M32)</f>
        <v>1.7158624647587519E-2</v>
      </c>
      <c r="S64" s="10"/>
      <c r="T64" s="12" t="str">
        <f>'[9]Wholesale data'!G12</f>
        <v>North Macedonia</v>
      </c>
      <c r="U64" s="18">
        <f>('[9]Wholesale data'!H22+'[9]Wholesale data'!H42)/('[9]Wholesale data'!H12+'[9]Wholesale data'!H32)</f>
        <v>6.7253044497363694</v>
      </c>
      <c r="V64" s="18">
        <f>('[9]Wholesale data'!I22+'[9]Wholesale data'!I42)/('[9]Wholesale data'!I12+'[9]Wholesale data'!I32)</f>
        <v>6.2683173118007174</v>
      </c>
      <c r="W64" s="18">
        <f>('[9]Wholesale data'!J22+'[9]Wholesale data'!J42)/('[9]Wholesale data'!J12+'[9]Wholesale data'!J32)</f>
        <v>6.6202680949886679</v>
      </c>
      <c r="X64" s="25" t="str">
        <f>'[9]Wholesale data'!G22</f>
        <v>North Macedonia</v>
      </c>
      <c r="Y64" s="18">
        <f>('[9]Wholesale data'!K22+'[9]Wholesale data'!K42)/('[9]Wholesale data'!K12+'[9]Wholesale data'!K32)</f>
        <v>4.7007001264139978</v>
      </c>
      <c r="Z64" s="18">
        <f>('[9]Wholesale data'!L22+'[9]Wholesale data'!L42)/('[9]Wholesale data'!L12+'[9]Wholesale data'!L32)</f>
        <v>4.5718628061537849</v>
      </c>
      <c r="AA64" s="18">
        <f>('[9]Wholesale data'!M22+'[9]Wholesale data'!M42)/('[9]Wholesale data'!M12+'[9]Wholesale data'!M32)</f>
        <v>4.2604971183402265</v>
      </c>
      <c r="AB64" s="10"/>
    </row>
    <row r="65" spans="1:45" ht="15.75" customHeight="1" x14ac:dyDescent="0.35">
      <c r="A65" s="416"/>
      <c r="B65" s="12" t="str">
        <f>'[9]Wholesale voice'!G11</f>
        <v>Serbia</v>
      </c>
      <c r="C65" s="24">
        <f>('[9]Wholesale voice'!H21+'[9]Wholesale voice'!H41)/('[9]Wholesale voice'!H11+'[9]Wholesale voice'!H31)</f>
        <v>2.7553487056389214E-2</v>
      </c>
      <c r="D65" s="24">
        <f>('[9]Wholesale voice'!I21+'[9]Wholesale voice'!I41)/('[9]Wholesale voice'!I11+'[9]Wholesale voice'!I31)</f>
        <v>0.12750862622559803</v>
      </c>
      <c r="E65" s="24">
        <f>('[9]Wholesale voice'!J21+'[9]Wholesale voice'!J41)/('[9]Wholesale voice'!J11+'[9]Wholesale voice'!J31)</f>
        <v>0.22001967869442041</v>
      </c>
      <c r="F65" s="24" t="str">
        <f>'[9]Wholesale voice'!G21</f>
        <v>Serbia</v>
      </c>
      <c r="G65" s="24">
        <f>('[9]Wholesale voice'!K21+'[9]Wholesale voice'!K41)/('[9]Wholesale voice'!K11+'[9]Wholesale voice'!K31)</f>
        <v>2.8621709510517804E-2</v>
      </c>
      <c r="H65" s="24">
        <f>('[9]Wholesale voice'!L21+'[9]Wholesale voice'!L41)/('[9]Wholesale voice'!L11+'[9]Wholesale voice'!L31)</f>
        <v>0.14035573243146263</v>
      </c>
      <c r="I65" s="24">
        <f>('[9]Wholesale voice'!M21+'[9]Wholesale voice'!M41)/('[9]Wholesale voice'!M11+'[9]Wholesale voice'!M31)</f>
        <v>0.32778413389865418</v>
      </c>
      <c r="J65" s="10"/>
      <c r="K65" s="25" t="str">
        <f>'[9]Wholesale SMS'!G11</f>
        <v>Serbia</v>
      </c>
      <c r="L65" s="24">
        <f>('[9]Wholesale SMS'!H21+'[9]Wholesale SMS'!H41)/('[9]Wholesale SMS'!H11+'[9]Wholesale SMS'!H31)</f>
        <v>5.3504896766703074E-3</v>
      </c>
      <c r="M65" s="24">
        <f>('[9]Wholesale SMS'!I21+'[9]Wholesale SMS'!I41)/('[9]Wholesale SMS'!I11+'[9]Wholesale SMS'!I31)</f>
        <v>1.9509006839261937E-2</v>
      </c>
      <c r="N65" s="24">
        <f>('[9]Wholesale SMS'!J21+'[9]Wholesale SMS'!J41)/('[9]Wholesale SMS'!J11+'[9]Wholesale SMS'!J31)</f>
        <v>2.8153427953669707E-2</v>
      </c>
      <c r="O65" s="24" t="str">
        <f>'[9]Wholesale SMS'!G21</f>
        <v>Serbia</v>
      </c>
      <c r="P65" s="24">
        <f>('[9]Wholesale SMS'!K21+'[9]Wholesale SMS'!K41)/('[9]Wholesale SMS'!K11+'[9]Wholesale SMS'!K31)</f>
        <v>5.8587813708715344E-3</v>
      </c>
      <c r="Q65" s="24">
        <f>('[9]Wholesale SMS'!L21+'[9]Wholesale SMS'!L41)/('[9]Wholesale SMS'!L11+'[9]Wholesale SMS'!L31)</f>
        <v>1.9757645521272484E-2</v>
      </c>
      <c r="R65" s="24">
        <f>('[9]Wholesale SMS'!M21+'[9]Wholesale SMS'!M41)/('[9]Wholesale SMS'!M11+'[9]Wholesale SMS'!M31)</f>
        <v>3.3809701786135807E-2</v>
      </c>
      <c r="S65" s="10"/>
      <c r="T65" s="12" t="str">
        <f>'[9]Wholesale data'!G11</f>
        <v>Serbia</v>
      </c>
      <c r="U65" s="18">
        <f>('[9]Wholesale data'!H21+'[9]Wholesale data'!H41)/('[9]Wholesale data'!H11+'[9]Wholesale data'!H31)</f>
        <v>0.27950055121235085</v>
      </c>
      <c r="V65" s="18">
        <f>('[9]Wholesale data'!I21+'[9]Wholesale data'!I41)/('[9]Wholesale data'!I11+'[9]Wholesale data'!I31)</f>
        <v>9.0557505011305857</v>
      </c>
      <c r="W65" s="18">
        <f>('[9]Wholesale data'!J21+'[9]Wholesale data'!J41)/('[9]Wholesale data'!J11+'[9]Wholesale data'!J31)</f>
        <v>8.5708324307370916</v>
      </c>
      <c r="X65" s="25" t="str">
        <f>'[9]Wholesale data'!G21</f>
        <v>Serbia</v>
      </c>
      <c r="Y65" s="18">
        <f>('[9]Wholesale data'!K21+'[9]Wholesale data'!K41)/('[9]Wholesale data'!K11+'[9]Wholesale data'!K31)</f>
        <v>0.45947742450217316</v>
      </c>
      <c r="Z65" s="18">
        <f>('[9]Wholesale data'!L21+'[9]Wholesale data'!L41)/('[9]Wholesale data'!L11+'[9]Wholesale data'!L31)</f>
        <v>6.4162631167684774</v>
      </c>
      <c r="AA65" s="18">
        <f>('[9]Wholesale data'!M21+'[9]Wholesale data'!M41)/('[9]Wholesale data'!M11+'[9]Wholesale data'!M31)</f>
        <v>10.995122626540152</v>
      </c>
      <c r="AB65" s="10"/>
    </row>
    <row r="66" spans="1:45" s="36" customFormat="1" x14ac:dyDescent="0.35">
      <c r="A66" s="43"/>
      <c r="F66" s="44"/>
    </row>
    <row r="67" spans="1:45" s="5" customFormat="1" ht="15.75" customHeight="1" x14ac:dyDescent="0.35">
      <c r="A67" s="410" t="s">
        <v>17</v>
      </c>
      <c r="L67" s="19"/>
      <c r="M67" s="19"/>
      <c r="N67" s="19"/>
      <c r="O67" s="19"/>
      <c r="P67" s="19"/>
      <c r="Q67" s="19"/>
      <c r="R67" s="19"/>
      <c r="S67" s="3"/>
    </row>
    <row r="68" spans="1:45" s="4" customFormat="1" ht="15" customHeight="1" x14ac:dyDescent="0.35">
      <c r="A68" s="410"/>
      <c r="B68" s="3" t="s">
        <v>18</v>
      </c>
      <c r="C68" s="3"/>
      <c r="D68" s="3"/>
      <c r="E68" s="3"/>
      <c r="F68" s="3"/>
      <c r="G68" s="3"/>
      <c r="H68" s="3"/>
      <c r="I68" s="3"/>
      <c r="J68" s="3"/>
      <c r="K68" s="3"/>
      <c r="L68" s="3"/>
      <c r="M68" s="3" t="s">
        <v>19</v>
      </c>
      <c r="N68" s="3"/>
      <c r="O68" s="3"/>
      <c r="P68" s="3"/>
      <c r="Q68" s="3"/>
      <c r="R68" s="3"/>
      <c r="S68" s="3"/>
      <c r="T68" s="3"/>
      <c r="U68" s="3"/>
      <c r="V68" s="3"/>
      <c r="W68" s="3"/>
      <c r="X68" s="3" t="s">
        <v>20</v>
      </c>
      <c r="Y68" s="3"/>
      <c r="Z68" s="3"/>
      <c r="AA68" s="3"/>
      <c r="AB68" s="3"/>
      <c r="AC68" s="3"/>
      <c r="AD68" s="3"/>
      <c r="AE68" s="3"/>
      <c r="AF68" s="3"/>
      <c r="AG68" s="3"/>
      <c r="AH68" s="3"/>
      <c r="AI68" s="3" t="s">
        <v>21</v>
      </c>
      <c r="AJ68" s="3"/>
      <c r="AK68" s="3"/>
      <c r="AL68" s="3"/>
      <c r="AM68" s="3"/>
      <c r="AN68" s="3"/>
      <c r="AO68" s="3"/>
      <c r="AP68" s="3"/>
      <c r="AQ68" s="3"/>
      <c r="AR68" s="3"/>
      <c r="AS68" s="3"/>
    </row>
    <row r="69" spans="1:45" s="4" customFormat="1" ht="15" customHeight="1" x14ac:dyDescent="0.35">
      <c r="A69" s="410"/>
      <c r="B69" s="3" t="s">
        <v>22</v>
      </c>
      <c r="C69" s="401" t="s">
        <v>201</v>
      </c>
      <c r="D69" s="401"/>
      <c r="E69" s="401"/>
      <c r="F69" s="3"/>
      <c r="G69" s="20"/>
      <c r="H69" s="20" t="s">
        <v>202</v>
      </c>
      <c r="I69" s="3"/>
      <c r="J69" s="3"/>
      <c r="K69" s="3"/>
      <c r="L69" s="3"/>
      <c r="M69" s="3" t="s">
        <v>22</v>
      </c>
      <c r="N69" s="3"/>
      <c r="O69" s="26" t="s">
        <v>201</v>
      </c>
      <c r="P69" s="26"/>
      <c r="Q69" s="26"/>
      <c r="R69" s="20" t="s">
        <v>202</v>
      </c>
      <c r="S69" s="3"/>
      <c r="T69" s="3"/>
      <c r="U69" s="3"/>
      <c r="V69" s="3"/>
      <c r="W69" s="3"/>
      <c r="X69" s="3" t="s">
        <v>22</v>
      </c>
      <c r="Y69" s="401" t="s">
        <v>201</v>
      </c>
      <c r="Z69" s="401"/>
      <c r="AA69" s="401"/>
      <c r="AB69" s="3"/>
      <c r="AC69" s="212" t="s">
        <v>202</v>
      </c>
      <c r="AD69" s="212"/>
      <c r="AE69" s="3"/>
      <c r="AF69" s="3"/>
      <c r="AG69" s="3" t="s">
        <v>22</v>
      </c>
      <c r="AH69" s="401" t="s">
        <v>201</v>
      </c>
      <c r="AI69" s="401"/>
      <c r="AJ69" s="401"/>
      <c r="AK69" s="3"/>
      <c r="AL69" s="3"/>
      <c r="AM69" s="212"/>
      <c r="AN69" s="212" t="s">
        <v>202</v>
      </c>
      <c r="AO69" s="212"/>
      <c r="AP69" s="212"/>
      <c r="AQ69" s="3"/>
      <c r="AR69" s="3"/>
      <c r="AS69" s="3"/>
    </row>
    <row r="70" spans="1:45" s="6" customFormat="1" ht="15" customHeight="1" x14ac:dyDescent="0.35">
      <c r="A70" s="410"/>
      <c r="B70" s="5" t="s">
        <v>4</v>
      </c>
      <c r="C70" s="5" t="s">
        <v>52</v>
      </c>
      <c r="D70" s="21" t="s">
        <v>89</v>
      </c>
      <c r="E70" s="21" t="s">
        <v>24</v>
      </c>
      <c r="F70" s="21" t="s">
        <v>25</v>
      </c>
      <c r="G70" s="21" t="s">
        <v>4</v>
      </c>
      <c r="H70" s="21" t="s">
        <v>52</v>
      </c>
      <c r="I70" s="21" t="s">
        <v>91</v>
      </c>
      <c r="J70" s="21" t="s">
        <v>27</v>
      </c>
      <c r="K70" s="21" t="s">
        <v>28</v>
      </c>
      <c r="L70" s="5"/>
      <c r="M70" s="5" t="s">
        <v>4</v>
      </c>
      <c r="N70" s="5" t="s">
        <v>52</v>
      </c>
      <c r="O70" s="21" t="s">
        <v>91</v>
      </c>
      <c r="P70" s="21" t="s">
        <v>27</v>
      </c>
      <c r="Q70" s="21" t="s">
        <v>28</v>
      </c>
      <c r="R70" s="21" t="s">
        <v>4</v>
      </c>
      <c r="S70" s="21" t="s">
        <v>52</v>
      </c>
      <c r="T70" s="21" t="s">
        <v>89</v>
      </c>
      <c r="U70" s="21" t="s">
        <v>27</v>
      </c>
      <c r="V70" s="21" t="s">
        <v>28</v>
      </c>
      <c r="W70" s="3"/>
      <c r="X70" s="5" t="s">
        <v>4</v>
      </c>
      <c r="Y70" s="5" t="s">
        <v>52</v>
      </c>
      <c r="Z70" s="21" t="s">
        <v>26</v>
      </c>
      <c r="AA70" s="21" t="s">
        <v>27</v>
      </c>
      <c r="AB70" s="21" t="s">
        <v>28</v>
      </c>
      <c r="AC70" s="21" t="s">
        <v>4</v>
      </c>
      <c r="AD70" s="5" t="s">
        <v>52</v>
      </c>
      <c r="AE70" s="21" t="s">
        <v>26</v>
      </c>
      <c r="AF70" s="21" t="s">
        <v>27</v>
      </c>
      <c r="AG70" s="21" t="s">
        <v>28</v>
      </c>
      <c r="AH70" s="5"/>
      <c r="AI70" s="5" t="s">
        <v>4</v>
      </c>
      <c r="AJ70" s="5" t="s">
        <v>52</v>
      </c>
      <c r="AK70" s="21" t="s">
        <v>53</v>
      </c>
      <c r="AL70" s="21" t="s">
        <v>27</v>
      </c>
      <c r="AM70" s="21" t="s">
        <v>28</v>
      </c>
      <c r="AN70" s="21" t="s">
        <v>4</v>
      </c>
      <c r="AO70" s="5" t="s">
        <v>52</v>
      </c>
      <c r="AP70" s="21" t="s">
        <v>53</v>
      </c>
      <c r="AQ70" s="21" t="s">
        <v>27</v>
      </c>
      <c r="AR70" s="21" t="s">
        <v>28</v>
      </c>
      <c r="AS70" s="5"/>
    </row>
    <row r="71" spans="1:45" s="6" customFormat="1" ht="15" customHeight="1" x14ac:dyDescent="0.35">
      <c r="A71" s="410"/>
      <c r="B71" s="5" t="str">
        <f>'[9]Retail revenues - voice'!G10</f>
        <v>Albania</v>
      </c>
      <c r="C71" s="19">
        <f>'[9]Retail revenues - voice'!I10/'[9]Retail volumes - voice'!I10</f>
        <v>4.2000835584618798E-2</v>
      </c>
      <c r="D71" s="19">
        <f>'[9]Retail revenues - voice'!J10/'[9]Retail volumes - voice'!J10</f>
        <v>0.10985020259897374</v>
      </c>
      <c r="E71" s="19">
        <f>'[9]Retail revenues - voice'!K10/'[9]Retail volumes - voice'!K10</f>
        <v>0.18465535242659456</v>
      </c>
      <c r="F71" s="19">
        <f>'[9]Retail revenues - voice'!L10/'[9]Retail volumes - voice'!L10</f>
        <v>0.64892973498012707</v>
      </c>
      <c r="G71" s="19" t="str">
        <f>'[9]Retail revenues - voice'!G10</f>
        <v>Albania</v>
      </c>
      <c r="H71" s="19">
        <f>'[9]Retail revenues - voice'!N10/'[9]Retail volumes - voice'!N10</f>
        <v>4.1041195424177723E-2</v>
      </c>
      <c r="I71" s="19">
        <f>'[9]Retail revenues - voice'!O10/'[9]Retail volumes - voice'!O10</f>
        <v>9.1148036508515676E-2</v>
      </c>
      <c r="J71" s="19">
        <f>'[9]Retail revenues - voice'!P10/'[9]Retail volumes - voice'!P10</f>
        <v>0.17143162910294837</v>
      </c>
      <c r="K71" s="19">
        <f>'[9]Retail revenues - voice'!Q10/'[9]Retail volumes - voice'!Q10</f>
        <v>0.3909988604904035</v>
      </c>
      <c r="L71" s="5"/>
      <c r="M71" s="5" t="str">
        <f>'[9]Retail revenues - voice'!G20</f>
        <v>Albania</v>
      </c>
      <c r="N71" s="19">
        <f>'[9]Retail revenues - voice'!I20/'[9]Retail volumes - voice'!I20</f>
        <v>3.5963756961990577E-2</v>
      </c>
      <c r="O71" s="19">
        <f>'[9]Retail revenues - voice'!J20/'[9]Retail volumes - voice'!J20</f>
        <v>8.3775143828325349E-2</v>
      </c>
      <c r="P71" s="19">
        <f>'[9]Retail revenues - voice'!K20/'[9]Retail volumes - voice'!K20</f>
        <v>0.14686571322329711</v>
      </c>
      <c r="Q71" s="19">
        <f>'[9]Retail revenues - voice'!L20/'[9]Retail volumes - voice'!L20</f>
        <v>0.43195065548606165</v>
      </c>
      <c r="R71" s="19" t="str">
        <f>'[9]Retail revenues - voice'!G20</f>
        <v>Albania</v>
      </c>
      <c r="S71" s="19">
        <f>'[9]Retail revenues - voice'!N20/'[9]Retail volumes - voice'!N20</f>
        <v>2.1469193369490974E-2</v>
      </c>
      <c r="T71" s="19">
        <f>'[9]Retail revenues - voice'!O20/'[9]Retail volumes - voice'!O20</f>
        <v>0.10915679116498704</v>
      </c>
      <c r="U71" s="19">
        <f>'[9]Retail revenues - voice'!P20/'[9]Retail volumes - voice'!P20</f>
        <v>0.22129008282740181</v>
      </c>
      <c r="V71" s="19">
        <f>'[9]Retail revenues - voice'!Q20/'[9]Retail volumes - voice'!Q20</f>
        <v>0.46534413491867332</v>
      </c>
      <c r="W71" s="3"/>
      <c r="X71" s="22" t="str">
        <f>'[9]Retail revenues - SMS'!G10</f>
        <v>Albania</v>
      </c>
      <c r="Y71" s="19">
        <f>'[9]Retail revenues - SMS'!I10/'[9]Retail volumes - SMS'!I10</f>
        <v>1.5395082546779897E-2</v>
      </c>
      <c r="Z71" s="19">
        <f>'[9]Retail revenues - SMS'!J10/'[9]Retail volumes - SMS'!J10</f>
        <v>3.0844405871583273E-2</v>
      </c>
      <c r="AA71" s="19">
        <f>'[9]Retail revenues - SMS'!K10/'[9]Retail volumes - SMS'!K10</f>
        <v>7.3742799590633026E-2</v>
      </c>
      <c r="AB71" s="19">
        <f>'[9]Retail revenues - SMS'!L10/'[9]Retail volumes - SMS'!L10</f>
        <v>0.15910814608681903</v>
      </c>
      <c r="AC71" s="19" t="str">
        <f>'[9]Retail revenues - SMS'!G10</f>
        <v>Albania</v>
      </c>
      <c r="AD71" s="19">
        <f>'[9]Retail revenues - SMS'!N10/'[9]Retail volumes - SMS'!N10</f>
        <v>1.1804398074685286E-2</v>
      </c>
      <c r="AE71" s="19">
        <f>'[9]Retail revenues - SMS'!O10/'[9]Retail volumes - SMS'!O10</f>
        <v>2.3661952436041907E-2</v>
      </c>
      <c r="AF71" s="19">
        <f>'[9]Retail revenues - SMS'!P10/'[9]Retail volumes - SMS'!P10</f>
        <v>7.252709497767279E-2</v>
      </c>
      <c r="AG71" s="19">
        <f>'[9]Retail revenues - SMS'!Q10/'[9]Retail volumes - SMS'!Q10</f>
        <v>0.11061572654977637</v>
      </c>
      <c r="AH71" s="5"/>
      <c r="AI71" s="5" t="str">
        <f>'[9]Retail revenues - data'!G10</f>
        <v>Albania</v>
      </c>
      <c r="AJ71" s="19">
        <f>'[9]Retail revenues - data'!I10/'[9]Retail volumes - data'!I10</f>
        <v>4.0129469242427458</v>
      </c>
      <c r="AK71" s="19">
        <f>'[9]Retail revenues - data'!J10/'[9]Retail volumes - data'!J10</f>
        <v>3.2414865618492463</v>
      </c>
      <c r="AL71" s="19">
        <f>'[9]Retail revenues - data'!K10/'[9]Retail volumes - data'!K10</f>
        <v>9.6421446904853241</v>
      </c>
      <c r="AM71" s="19">
        <f>'[9]Retail revenues - data'!L10/'[9]Retail volumes - data'!L10</f>
        <v>23.067742836197581</v>
      </c>
      <c r="AN71" s="19" t="str">
        <f>'[9]Retail revenues - data'!G10</f>
        <v>Albania</v>
      </c>
      <c r="AO71" s="19">
        <f>'[9]Retail revenues - data'!N10/'[9]Retail volumes - data'!N10</f>
        <v>4.4083384129518999</v>
      </c>
      <c r="AP71" s="19">
        <f>'[9]Retail revenues - data'!O10/'[9]Retail volumes - data'!O10</f>
        <v>4.6955737786174074</v>
      </c>
      <c r="AQ71" s="19">
        <f>'[9]Retail revenues - data'!P10/'[9]Retail volumes - data'!P10</f>
        <v>12.315225042054164</v>
      </c>
      <c r="AR71" s="19">
        <f>'[9]Retail revenues - data'!Q10/'[9]Retail volumes - data'!Q10</f>
        <v>17.930756086179702</v>
      </c>
      <c r="AS71" s="5"/>
    </row>
    <row r="72" spans="1:45" s="6" customFormat="1" ht="15" customHeight="1" x14ac:dyDescent="0.35">
      <c r="A72" s="410"/>
      <c r="B72" s="5" t="str">
        <f>'[9]Retail revenues - voice'!G13</f>
        <v>Bosnia</v>
      </c>
      <c r="C72" s="19">
        <f>'[9]Retail revenues - voice'!I13/'[9]Retail volumes - voice'!I13</f>
        <v>0.11548372122299327</v>
      </c>
      <c r="D72" s="19">
        <f>'[9]Retail revenues - voice'!J13/'[9]Retail volumes - voice'!J13</f>
        <v>0.1836889747541624</v>
      </c>
      <c r="E72" s="19">
        <f>'[9]Retail revenues - voice'!K13/'[9]Retail volumes - voice'!K13</f>
        <v>0.88659618595699041</v>
      </c>
      <c r="F72" s="19">
        <f>'[9]Retail revenues - voice'!L13/'[9]Retail volumes - voice'!L13</f>
        <v>1.7568988173455979</v>
      </c>
      <c r="G72" s="19" t="str">
        <f>'[9]Retail revenues - voice'!G13</f>
        <v>Bosnia</v>
      </c>
      <c r="H72" s="19">
        <f>'[9]Retail revenues - voice'!N13/'[9]Retail volumes - voice'!N13</f>
        <v>0.11333644301254564</v>
      </c>
      <c r="I72" s="19">
        <f>'[9]Retail revenues - voice'!O13/'[9]Retail volumes - voice'!O13</f>
        <v>0.18552054354804196</v>
      </c>
      <c r="J72" s="19">
        <f>'[9]Retail revenues - voice'!P13/'[9]Retail volumes - voice'!P13</f>
        <v>0.85735157969401554</v>
      </c>
      <c r="K72" s="19">
        <f>'[9]Retail revenues - voice'!Q13/'[9]Retail volumes - voice'!Q13</f>
        <v>1.5086229160090676</v>
      </c>
      <c r="L72" s="5"/>
      <c r="M72" s="5" t="str">
        <f>'[9]Retail revenues - voice'!G23</f>
        <v>Bosnia</v>
      </c>
      <c r="N72" s="19">
        <f>'[9]Retail revenues - voice'!I23/'[9]Retail volumes - voice'!I23</f>
        <v>3.695859046807054E-2</v>
      </c>
      <c r="O72" s="19">
        <f>'[9]Retail revenues - voice'!J23/'[9]Retail volumes - voice'!J23</f>
        <v>4.5269484296238852E-2</v>
      </c>
      <c r="P72" s="19">
        <f>'[9]Retail revenues - voice'!K23/'[9]Retail volumes - voice'!K23</f>
        <v>0.38025574025040992</v>
      </c>
      <c r="Q72" s="19">
        <f>'[9]Retail revenues - voice'!L23/'[9]Retail volumes - voice'!L23</f>
        <v>0.658686730506156</v>
      </c>
      <c r="R72" s="19" t="str">
        <f>'[9]Retail revenues - voice'!G23</f>
        <v>Bosnia</v>
      </c>
      <c r="S72" s="19">
        <f>'[9]Retail revenues - voice'!N23/'[9]Retail volumes - voice'!N23</f>
        <v>2.3593072639481197E-2</v>
      </c>
      <c r="T72" s="19">
        <f>'[9]Retail revenues - voice'!O23/'[9]Retail volumes - voice'!O23</f>
        <v>5.0474004331530688E-2</v>
      </c>
      <c r="U72" s="19">
        <f>'[9]Retail revenues - voice'!P23/'[9]Retail volumes - voice'!P23</f>
        <v>0.37102976684580652</v>
      </c>
      <c r="V72" s="19">
        <f>'[9]Retail revenues - voice'!Q23/'[9]Retail volumes - voice'!Q23</f>
        <v>0.58823063937539566</v>
      </c>
      <c r="W72" s="3"/>
      <c r="X72" s="22" t="str">
        <f>'[9]Retail revenues - SMS'!G13</f>
        <v>Bosnia</v>
      </c>
      <c r="Y72" s="19">
        <f>'[9]Retail revenues - SMS'!I13/'[9]Retail volumes - SMS'!I13</f>
        <v>5.081478847588157E-2</v>
      </c>
      <c r="Z72" s="19">
        <f>'[9]Retail revenues - SMS'!J13/'[9]Retail volumes - SMS'!J13</f>
        <v>5.2524429967426713E-2</v>
      </c>
      <c r="AA72" s="19">
        <f>'[9]Retail revenues - SMS'!K13/'[9]Retail volumes - SMS'!K13</f>
        <v>0.20607159938995226</v>
      </c>
      <c r="AB72" s="19">
        <f>'[9]Retail revenues - SMS'!L13/'[9]Retail volumes - SMS'!L13</f>
        <v>0.2629420809841107</v>
      </c>
      <c r="AC72" s="19" t="str">
        <f>'[9]Retail revenues - SMS'!G13</f>
        <v>Bosnia</v>
      </c>
      <c r="AD72" s="19">
        <f>'[9]Retail revenues - SMS'!N13/'[9]Retail volumes - SMS'!N13</f>
        <v>5.1817246216058419E-2</v>
      </c>
      <c r="AE72" s="19">
        <f>'[9]Retail revenues - SMS'!O13/'[9]Retail volumes - SMS'!O13</f>
        <v>5.2805089647194908E-2</v>
      </c>
      <c r="AF72" s="19">
        <f>'[9]Retail revenues - SMS'!P13/'[9]Retail volumes - SMS'!P13</f>
        <v>0.18504358151509104</v>
      </c>
      <c r="AG72" s="19">
        <f>'[9]Retail revenues - SMS'!Q13/'[9]Retail volumes - SMS'!Q13</f>
        <v>0.22655116309748913</v>
      </c>
      <c r="AH72" s="5"/>
      <c r="AI72" s="5" t="str">
        <f>'[9]Retail revenues - data'!G13</f>
        <v>Bosnia</v>
      </c>
      <c r="AJ72" s="19">
        <f>'[9]Retail revenues - data'!I13/'[9]Retail volumes - data'!I13</f>
        <v>3.3491974877878579</v>
      </c>
      <c r="AK72" s="19">
        <f>'[9]Retail revenues - data'!J13/'[9]Retail volumes - data'!J13</f>
        <v>81.95</v>
      </c>
      <c r="AL72" s="19">
        <f>'[9]Retail revenues - data'!K13/'[9]Retail volumes - data'!K13</f>
        <v>109.15130830489193</v>
      </c>
      <c r="AM72" s="19">
        <f>'[9]Retail revenues - data'!L13/'[9]Retail volumes - data'!L13</f>
        <v>79.42</v>
      </c>
      <c r="AN72" s="19" t="str">
        <f>'[9]Retail revenues - data'!G13</f>
        <v>Bosnia</v>
      </c>
      <c r="AO72" s="19">
        <f>'[9]Retail revenues - data'!N13/'[9]Retail volumes - data'!N13</f>
        <v>2.1604228198352247</v>
      </c>
      <c r="AP72" s="19">
        <f>'[9]Retail revenues - data'!O13/'[9]Retail volumes - data'!O13</f>
        <v>41.7</v>
      </c>
      <c r="AQ72" s="19">
        <f>'[9]Retail revenues - data'!P13/'[9]Retail volumes - data'!P13</f>
        <v>77.089855072463763</v>
      </c>
      <c r="AR72" s="19">
        <f>'[9]Retail revenues - data'!Q13/'[9]Retail volumes - data'!Q13</f>
        <v>39.108577633007599</v>
      </c>
      <c r="AS72" s="5"/>
    </row>
    <row r="73" spans="1:45" s="6" customFormat="1" ht="15" customHeight="1" x14ac:dyDescent="0.35">
      <c r="A73" s="410"/>
      <c r="B73" s="5" t="str">
        <f>'[9]Retail revenues - voice'!G8</f>
        <v>Kosovo</v>
      </c>
      <c r="C73" s="19">
        <f>'[9]Retail revenues - voice'!I8/'[9]Retail volumes - voice'!I8</f>
        <v>0.16313453419806739</v>
      </c>
      <c r="D73" s="19" t="e">
        <f>'[9]Retail revenues - voice'!J8/'[9]Retail volumes - voice'!J8</f>
        <v>#DIV/0!</v>
      </c>
      <c r="E73" s="19">
        <f>'[9]Retail revenues - voice'!K8/'[9]Retail volumes - voice'!K8</f>
        <v>2.7794174091992359</v>
      </c>
      <c r="F73" s="19">
        <f>'[9]Retail revenues - voice'!L8/'[9]Retail volumes - voice'!L8</f>
        <v>3.2565918263769729</v>
      </c>
      <c r="G73" s="19" t="str">
        <f>'[9]Retail revenues - voice'!G8</f>
        <v>Kosovo</v>
      </c>
      <c r="H73" s="19">
        <f>'[9]Retail revenues - voice'!N8/'[9]Retail volumes - voice'!N8</f>
        <v>0.16212169529537704</v>
      </c>
      <c r="I73" s="19" t="e">
        <f>'[9]Retail revenues - voice'!O8/'[9]Retail volumes - voice'!O8</f>
        <v>#DIV/0!</v>
      </c>
      <c r="J73" s="19">
        <f>'[9]Retail revenues - voice'!P8/'[9]Retail volumes - voice'!P8</f>
        <v>2.7838733386341468</v>
      </c>
      <c r="K73" s="19">
        <f>'[9]Retail revenues - voice'!Q8/'[9]Retail volumes - voice'!Q8</f>
        <v>3.1577543065112712</v>
      </c>
      <c r="L73" s="5"/>
      <c r="M73" s="5" t="str">
        <f>'[9]Retail revenues - voice'!G18</f>
        <v>Kosovo</v>
      </c>
      <c r="N73" s="19">
        <f>'[9]Retail revenues - voice'!I18/'[9]Retail volumes - voice'!I18</f>
        <v>4.2137363623422644E-2</v>
      </c>
      <c r="O73" s="19" t="e">
        <f>'[9]Retail revenues - voice'!J18/'[9]Retail volumes - voice'!J18</f>
        <v>#DIV/0!</v>
      </c>
      <c r="P73" s="19">
        <f>'[9]Retail revenues - voice'!K18/'[9]Retail volumes - voice'!K18</f>
        <v>0.70359244822481193</v>
      </c>
      <c r="Q73" s="19">
        <f>'[9]Retail revenues - voice'!L18/'[9]Retail volumes - voice'!L18</f>
        <v>1.5693911775428364</v>
      </c>
      <c r="R73" s="19" t="str">
        <f>'[9]Retail revenues - voice'!G18</f>
        <v>Kosovo</v>
      </c>
      <c r="S73" s="19">
        <f>'[9]Retail revenues - voice'!N18/'[9]Retail volumes - voice'!N18</f>
        <v>2.6596573112893793E-2</v>
      </c>
      <c r="T73" s="19" t="e">
        <f>'[9]Retail revenues - voice'!O18/'[9]Retail volumes - voice'!O18</f>
        <v>#DIV/0!</v>
      </c>
      <c r="U73" s="19">
        <f>'[9]Retail revenues - voice'!P18/'[9]Retail volumes - voice'!P18</f>
        <v>0.94114356911790253</v>
      </c>
      <c r="V73" s="19">
        <f>'[9]Retail revenues - voice'!Q18/'[9]Retail volumes - voice'!Q18</f>
        <v>1.5636724888868929</v>
      </c>
      <c r="W73" s="3"/>
      <c r="X73" s="22" t="str">
        <f>'[9]Retail revenues - SMS'!G8</f>
        <v>Kosovo</v>
      </c>
      <c r="Y73" s="19">
        <f>'[9]Retail revenues - SMS'!I8/'[9]Retail volumes - SMS'!I8</f>
        <v>4.472820592581072E-2</v>
      </c>
      <c r="Z73" s="19" t="e">
        <f>'[9]Retail revenues - SMS'!J8/'[9]Retail volumes - SMS'!J8</f>
        <v>#DIV/0!</v>
      </c>
      <c r="AA73" s="19">
        <f>'[9]Retail revenues - SMS'!K8/'[9]Retail volumes - SMS'!K8</f>
        <v>0.38513744482322154</v>
      </c>
      <c r="AB73" s="19">
        <f>'[9]Retail revenues - SMS'!L8/'[9]Retail volumes - SMS'!L8</f>
        <v>0.43261202074175964</v>
      </c>
      <c r="AC73" s="19" t="str">
        <f>'[9]Retail revenues - SMS'!G8</f>
        <v>Kosovo</v>
      </c>
      <c r="AD73" s="19">
        <f>'[9]Retail revenues - SMS'!N8/'[9]Retail volumes - SMS'!N8</f>
        <v>5.0730124928300056E-2</v>
      </c>
      <c r="AE73" s="19" t="e">
        <f>'[9]Retail revenues - SMS'!O8/'[9]Retail volumes - SMS'!O8</f>
        <v>#DIV/0!</v>
      </c>
      <c r="AF73" s="19">
        <f>'[9]Retail revenues - SMS'!P8/'[9]Retail volumes - SMS'!P8</f>
        <v>0.35731905460429808</v>
      </c>
      <c r="AG73" s="19">
        <f>'[9]Retail revenues - SMS'!Q8/'[9]Retail volumes - SMS'!Q8</f>
        <v>0.41853202397157346</v>
      </c>
      <c r="AH73" s="5"/>
      <c r="AI73" s="5" t="str">
        <f>'[9]Retail revenues - data'!G8</f>
        <v>Kosovo</v>
      </c>
      <c r="AJ73" s="19">
        <f>'[9]Retail revenues - data'!I8/'[9]Retail volumes - data'!I8</f>
        <v>9.7752747613664255</v>
      </c>
      <c r="AK73" s="19" t="e">
        <f>'[9]Retail revenues - data'!J8/'[9]Retail volumes - data'!J8</f>
        <v>#DIV/0!</v>
      </c>
      <c r="AL73" s="19">
        <f>'[9]Retail revenues - data'!K8/'[9]Retail volumes - data'!K8</f>
        <v>56.312100213219615</v>
      </c>
      <c r="AM73" s="19">
        <f>'[9]Retail revenues - data'!L8/'[9]Retail volumes - data'!L8</f>
        <v>26.1588803304309</v>
      </c>
      <c r="AN73" s="19" t="str">
        <f>'[9]Retail revenues - data'!G8</f>
        <v>Kosovo</v>
      </c>
      <c r="AO73" s="19">
        <f>'[9]Retail revenues - data'!N8/'[9]Retail volumes - data'!N8</f>
        <v>11.277976393233603</v>
      </c>
      <c r="AP73" s="19" t="e">
        <f>'[9]Retail revenues - data'!O8/'[9]Retail volumes - data'!O8</f>
        <v>#DIV/0!</v>
      </c>
      <c r="AQ73" s="19">
        <f>'[9]Retail revenues - data'!P8/'[9]Retail volumes - data'!P8</f>
        <v>54.332642057237663</v>
      </c>
      <c r="AR73" s="19">
        <f>'[9]Retail revenues - data'!Q8/'[9]Retail volumes - data'!Q8</f>
        <v>10.805409915615634</v>
      </c>
      <c r="AS73" s="5"/>
    </row>
    <row r="74" spans="1:45" ht="15.75" customHeight="1" x14ac:dyDescent="0.35">
      <c r="A74" s="410"/>
      <c r="B74" s="5" t="str">
        <f>'[9]Retail revenues - voice'!G9</f>
        <v>Montenegro</v>
      </c>
      <c r="C74" s="19">
        <f>'[9]Retail revenues - voice'!I9/'[9]Retail volumes - voice'!I9</f>
        <v>3.1799110588758752E-3</v>
      </c>
      <c r="D74" s="19">
        <f>'[9]Retail revenues - voice'!J9/'[9]Retail volumes - voice'!J9</f>
        <v>0.25075383757341996</v>
      </c>
      <c r="E74" s="19">
        <f>'[9]Retail revenues - voice'!K9/'[9]Retail volumes - voice'!K9</f>
        <v>0.2851490821261628</v>
      </c>
      <c r="F74" s="19">
        <f>'[9]Retail revenues - voice'!L9/'[9]Retail volumes - voice'!L9</f>
        <v>0.1628449211923006</v>
      </c>
      <c r="G74" s="19" t="str">
        <f>'[9]Retail revenues - voice'!G9</f>
        <v>Montenegro</v>
      </c>
      <c r="H74" s="19">
        <f>'[9]Retail revenues - voice'!N9/'[9]Retail volumes - voice'!N9</f>
        <v>4.0949336033593116E-3</v>
      </c>
      <c r="I74" s="19">
        <f>'[9]Retail revenues - voice'!O9/'[9]Retail volumes - voice'!O9</f>
        <v>0.2626711777022942</v>
      </c>
      <c r="J74" s="19">
        <f>'[9]Retail revenues - voice'!P9/'[9]Retail volumes - voice'!P9</f>
        <v>0.33532737493678849</v>
      </c>
      <c r="K74" s="19">
        <f>'[9]Retail revenues - voice'!Q9/'[9]Retail volumes - voice'!Q9</f>
        <v>0.57419088177224165</v>
      </c>
      <c r="L74" s="1"/>
      <c r="M74" s="5" t="str">
        <f>'[9]Retail revenues - voice'!G19</f>
        <v>Montenegro</v>
      </c>
      <c r="N74" s="19">
        <f>'[9]Retail revenues - voice'!I19/'[9]Retail volumes - voice'!I19</f>
        <v>6.6662205402138568E-3</v>
      </c>
      <c r="O74" s="19">
        <f>'[9]Retail revenues - voice'!J19/'[9]Retail volumes - voice'!J19</f>
        <v>1.5345424435874338E-2</v>
      </c>
      <c r="P74" s="19">
        <f>'[9]Retail revenues - voice'!K19/'[9]Retail volumes - voice'!K19</f>
        <v>0.2778933919275115</v>
      </c>
      <c r="Q74" s="19">
        <f>'[9]Retail revenues - voice'!L19/'[9]Retail volumes - voice'!L19</f>
        <v>0.3777913893350206</v>
      </c>
      <c r="R74" s="19" t="str">
        <f>'[9]Retail revenues - voice'!G19</f>
        <v>Montenegro</v>
      </c>
      <c r="S74" s="19">
        <f>'[9]Retail revenues - voice'!N19/'[9]Retail volumes - voice'!N19</f>
        <v>4.6848135994101408E-3</v>
      </c>
      <c r="T74" s="19">
        <f>'[9]Retail revenues - voice'!O19/'[9]Retail volumes - voice'!O19</f>
        <v>1.4183123276350731E-2</v>
      </c>
      <c r="U74" s="19">
        <f>'[9]Retail revenues - voice'!P19/'[9]Retail volumes - voice'!P19</f>
        <v>0.29544154944550349</v>
      </c>
      <c r="V74" s="19">
        <f>'[9]Retail revenues - voice'!Q19/'[9]Retail volumes - voice'!Q19</f>
        <v>0.51203532672416086</v>
      </c>
      <c r="W74" s="3"/>
      <c r="X74" s="22" t="str">
        <f>'[9]Retail revenues - SMS'!G9</f>
        <v>Montenegro</v>
      </c>
      <c r="Y74" s="19">
        <f>'[9]Retail revenues - SMS'!I9/'[9]Retail volumes - SMS'!I9</f>
        <v>1.0715182960325484E-2</v>
      </c>
      <c r="Z74" s="19">
        <f>'[9]Retail revenues - SMS'!J9/'[9]Retail volumes - SMS'!J9</f>
        <v>5.6868288520901769E-2</v>
      </c>
      <c r="AA74" s="19">
        <f>'[9]Retail revenues - SMS'!K9/'[9]Retail volumes - SMS'!K9</f>
        <v>0.21563261176657422</v>
      </c>
      <c r="AB74" s="19">
        <f>'[9]Retail revenues - SMS'!L9/'[9]Retail volumes - SMS'!L9</f>
        <v>1.4229226483665926E-2</v>
      </c>
      <c r="AC74" s="19" t="str">
        <f>'[9]Retail revenues - SMS'!G9</f>
        <v>Montenegro</v>
      </c>
      <c r="AD74" s="19">
        <f>'[9]Retail revenues - SMS'!N9/'[9]Retail volumes - SMS'!N9</f>
        <v>1.2846323298451444E-2</v>
      </c>
      <c r="AE74" s="19">
        <f>'[9]Retail revenues - SMS'!O9/'[9]Retail volumes - SMS'!O9</f>
        <v>5.4733731493943477E-2</v>
      </c>
      <c r="AF74" s="19">
        <f>'[9]Retail revenues - SMS'!P9/'[9]Retail volumes - SMS'!P9</f>
        <v>0.21898256479747957</v>
      </c>
      <c r="AG74" s="19">
        <f>'[9]Retail revenues - SMS'!Q9/'[9]Retail volumes - SMS'!Q9</f>
        <v>1.9552686642507391E-2</v>
      </c>
      <c r="AH74" s="1"/>
      <c r="AI74" s="5" t="str">
        <f>'[9]Retail revenues - data'!G9</f>
        <v>Montenegro</v>
      </c>
      <c r="AJ74" s="19">
        <f>'[9]Retail revenues - data'!I9/'[9]Retail volumes - data'!I9</f>
        <v>6.1832383792418358E-2</v>
      </c>
      <c r="AK74" s="19">
        <f>'[9]Retail revenues - data'!J9/'[9]Retail volumes - data'!J9</f>
        <v>40.313160396279812</v>
      </c>
      <c r="AL74" s="19">
        <f>'[9]Retail revenues - data'!K9/'[9]Retail volumes - data'!K9</f>
        <v>44.906169489611031</v>
      </c>
      <c r="AM74" s="19">
        <f>'[9]Retail revenues - data'!L9/'[9]Retail volumes - data'!L9</f>
        <v>692.8803731731706</v>
      </c>
      <c r="AN74" s="19" t="str">
        <f>'[9]Retail revenues - data'!G9</f>
        <v>Montenegro</v>
      </c>
      <c r="AO74" s="19">
        <f>'[9]Retail revenues - data'!N9/'[9]Retail volumes - data'!N9</f>
        <v>7.4879505200678931E-2</v>
      </c>
      <c r="AP74" s="19">
        <f>'[9]Retail revenues - data'!O9/'[9]Retail volumes - data'!O9</f>
        <v>34.906541624196876</v>
      </c>
      <c r="AQ74" s="19">
        <f>'[9]Retail revenues - data'!P9/'[9]Retail volumes - data'!P9</f>
        <v>240.90020337578335</v>
      </c>
      <c r="AR74" s="19">
        <f>'[9]Retail revenues - data'!Q9/'[9]Retail volumes - data'!Q9</f>
        <v>530.83442561644824</v>
      </c>
      <c r="AS74" s="1"/>
    </row>
    <row r="75" spans="1:45" ht="15.75" customHeight="1" x14ac:dyDescent="0.35">
      <c r="A75" s="410"/>
      <c r="B75" s="5" t="str">
        <f>'[9]Retail revenues - voice'!G12</f>
        <v>North Macedonia</v>
      </c>
      <c r="C75" s="19">
        <f>'[9]Retail revenues - voice'!I12/'[9]Retail volumes - voice'!I12</f>
        <v>5.9290938752502027E-2</v>
      </c>
      <c r="D75" s="19">
        <f>'[9]Retail revenues - voice'!J12/'[9]Retail volumes - voice'!J12</f>
        <v>0.78638069705093838</v>
      </c>
      <c r="E75" s="19">
        <f>'[9]Retail revenues - voice'!K12/'[9]Retail volumes - voice'!K12</f>
        <v>1.2275669522130279</v>
      </c>
      <c r="F75" s="19">
        <f>'[9]Retail revenues - voice'!L12/'[9]Retail volumes - voice'!L12</f>
        <v>1.5952413223746484</v>
      </c>
      <c r="G75" s="19" t="str">
        <f>'[9]Retail revenues - voice'!G12</f>
        <v>North Macedonia</v>
      </c>
      <c r="H75" s="19">
        <f>'[9]Retail revenues - voice'!N12/'[9]Retail volumes - voice'!N12</f>
        <v>6.1259609556141903E-2</v>
      </c>
      <c r="I75" s="19">
        <f>'[9]Retail revenues - voice'!O12/'[9]Retail volumes - voice'!O12</f>
        <v>0.76535682023486895</v>
      </c>
      <c r="J75" s="19">
        <f>'[9]Retail revenues - voice'!P12/'[9]Retail volumes - voice'!P12</f>
        <v>1.7367994744131114</v>
      </c>
      <c r="K75" s="19">
        <f>'[9]Retail revenues - voice'!Q12/'[9]Retail volumes - voice'!Q12</f>
        <v>2.1682588190875181</v>
      </c>
      <c r="L75" s="1"/>
      <c r="M75" s="5" t="str">
        <f>'[9]Retail revenues - voice'!G22</f>
        <v>North Macedonia</v>
      </c>
      <c r="N75" s="19">
        <f>'[9]Retail revenues - voice'!I22/'[9]Retail volumes - voice'!I22</f>
        <v>3.828441235646704E-2</v>
      </c>
      <c r="O75" s="19">
        <f>'[9]Retail revenues - voice'!J22/'[9]Retail volumes - voice'!J22</f>
        <v>0.16522740356937249</v>
      </c>
      <c r="P75" s="19">
        <f>'[9]Retail revenues - voice'!K22/'[9]Retail volumes - voice'!K22</f>
        <v>0.28178952670109131</v>
      </c>
      <c r="Q75" s="19">
        <f>'[9]Retail revenues - voice'!L22/'[9]Retail volumes - voice'!L22</f>
        <v>0.2970115971350975</v>
      </c>
      <c r="R75" s="19" t="str">
        <f>'[9]Retail revenues - voice'!G22</f>
        <v>North Macedonia</v>
      </c>
      <c r="S75" s="19">
        <f>'[9]Retail revenues - voice'!N22/'[9]Retail volumes - voice'!N22</f>
        <v>2.2938275509788889E-2</v>
      </c>
      <c r="T75" s="19">
        <f>'[9]Retail revenues - voice'!O22/'[9]Retail volumes - voice'!O22</f>
        <v>0.21018447984256752</v>
      </c>
      <c r="U75" s="19">
        <f>'[9]Retail revenues - voice'!P22/'[9]Retail volumes - voice'!P22</f>
        <v>0.46274886610323368</v>
      </c>
      <c r="V75" s="19">
        <f>'[9]Retail revenues - voice'!Q22/'[9]Retail volumes - voice'!Q22</f>
        <v>0.51849235611208888</v>
      </c>
      <c r="W75" s="3"/>
      <c r="X75" s="22" t="str">
        <f>'[9]Retail revenues - SMS'!G12</f>
        <v>North Macedonia</v>
      </c>
      <c r="Y75" s="19">
        <f>'[9]Retail revenues - SMS'!I12/'[9]Retail volumes - SMS'!I12</f>
        <v>2.3231891188685599E-2</v>
      </c>
      <c r="Z75" s="19">
        <f>'[9]Retail revenues - SMS'!J12/'[9]Retail volumes - SMS'!J12</f>
        <v>0.26095274536062751</v>
      </c>
      <c r="AA75" s="19">
        <f>'[9]Retail revenues - SMS'!K12/'[9]Retail volumes - SMS'!K12</f>
        <v>0.20784563281641516</v>
      </c>
      <c r="AB75" s="19">
        <f>'[9]Retail revenues - SMS'!L12/'[9]Retail volumes - SMS'!L12</f>
        <v>0.18316812036196198</v>
      </c>
      <c r="AC75" s="19" t="str">
        <f>'[9]Retail revenues - SMS'!G12</f>
        <v>North Macedonia</v>
      </c>
      <c r="AD75" s="19">
        <f>'[9]Retail revenues - SMS'!N12/'[9]Retail volumes - SMS'!N12</f>
        <v>1.9903956760418905E-2</v>
      </c>
      <c r="AE75" s="19">
        <f>'[9]Retail revenues - SMS'!O12/'[9]Retail volumes - SMS'!O12</f>
        <v>0.26077292245516542</v>
      </c>
      <c r="AF75" s="19">
        <f>'[9]Retail revenues - SMS'!P12/'[9]Retail volumes - SMS'!P12</f>
        <v>0.2188662919394293</v>
      </c>
      <c r="AG75" s="19">
        <f>'[9]Retail revenues - SMS'!Q12/'[9]Retail volumes - SMS'!Q12</f>
        <v>0.20120577166033504</v>
      </c>
      <c r="AH75" s="1"/>
      <c r="AI75" s="5" t="str">
        <f>'[9]Retail revenues - data'!G12</f>
        <v>North Macedonia</v>
      </c>
      <c r="AJ75" s="19">
        <f>'[9]Retail revenues - data'!I12/'[9]Retail volumes - data'!I12</f>
        <v>5.3537547329008364</v>
      </c>
      <c r="AK75" s="19">
        <f>'[9]Retail revenues - data'!J12/'[9]Retail volumes - data'!J12</f>
        <v>16.761092245951787</v>
      </c>
      <c r="AL75" s="19">
        <f>'[9]Retail revenues - data'!K12/'[9]Retail volumes - data'!K12</f>
        <v>23.963043581735022</v>
      </c>
      <c r="AM75" s="19">
        <f>'[9]Retail revenues - data'!L12/'[9]Retail volumes - data'!L12</f>
        <v>13.307925652387315</v>
      </c>
      <c r="AN75" s="19" t="str">
        <f>'[9]Retail revenues - data'!G12</f>
        <v>North Macedonia</v>
      </c>
      <c r="AO75" s="19">
        <f>'[9]Retail revenues - data'!N12/'[9]Retail volumes - data'!N12</f>
        <v>2.4445182505296486</v>
      </c>
      <c r="AP75" s="19">
        <f>'[9]Retail revenues - data'!O12/'[9]Retail volumes - data'!O12</f>
        <v>10.96148635257811</v>
      </c>
      <c r="AQ75" s="19">
        <f>'[9]Retail revenues - data'!P12/'[9]Retail volumes - data'!P12</f>
        <v>23.490940013947025</v>
      </c>
      <c r="AR75" s="19">
        <f>'[9]Retail revenues - data'!Q12/'[9]Retail volumes - data'!Q12</f>
        <v>28.903430315998428</v>
      </c>
      <c r="AS75" s="1"/>
    </row>
    <row r="76" spans="1:45" ht="15.75" customHeight="1" x14ac:dyDescent="0.35">
      <c r="A76" s="410"/>
      <c r="B76" s="5" t="str">
        <f>'[9]Retail revenues - voice'!G11</f>
        <v>Serbia</v>
      </c>
      <c r="C76" s="19">
        <f>'[9]Retail revenues - voice'!I11/'[9]Retail volumes - voice'!I11</f>
        <v>6.9611613694746916E-2</v>
      </c>
      <c r="D76" s="19" t="e">
        <f>'[9]Retail revenues - voice'!J11/'[9]Retail volumes - voice'!J11</f>
        <v>#DIV/0!</v>
      </c>
      <c r="E76" s="19">
        <f>'[9]Retail revenues - voice'!K11/'[9]Retail volumes - voice'!K11</f>
        <v>0.75981776294594283</v>
      </c>
      <c r="F76" s="19">
        <f>'[9]Retail revenues - voice'!L11/'[9]Retail volumes - voice'!L11</f>
        <v>0.73457387107635896</v>
      </c>
      <c r="G76" s="19" t="str">
        <f>'[9]Retail revenues - voice'!G11</f>
        <v>Serbia</v>
      </c>
      <c r="H76" s="19">
        <f>'[9]Retail revenues - voice'!N11/'[9]Retail volumes - voice'!N11</f>
        <v>6.3139757505733876E-2</v>
      </c>
      <c r="I76" s="19" t="e">
        <f>'[9]Retail revenues - voice'!O11/'[9]Retail volumes - voice'!O11</f>
        <v>#DIV/0!</v>
      </c>
      <c r="J76" s="19">
        <f>'[9]Retail revenues - voice'!P11/'[9]Retail volumes - voice'!P11</f>
        <v>0.76110401850222398</v>
      </c>
      <c r="K76" s="19">
        <f>'[9]Retail revenues - voice'!Q11/'[9]Retail volumes - voice'!Q11</f>
        <v>0.84353920741989885</v>
      </c>
      <c r="L76" s="1"/>
      <c r="M76" s="5" t="str">
        <f>'[9]Retail revenues - voice'!G21</f>
        <v>Serbia</v>
      </c>
      <c r="N76" s="19">
        <f>'[9]Retail revenues - voice'!I21/'[9]Retail volumes - voice'!I21</f>
        <v>3.6348816689229534E-2</v>
      </c>
      <c r="O76" s="19" t="e">
        <f>'[9]Retail revenues - voice'!J21/'[9]Retail volumes - voice'!J21</f>
        <v>#DIV/0!</v>
      </c>
      <c r="P76" s="19">
        <f>'[9]Retail revenues - voice'!K21/'[9]Retail volumes - voice'!K21</f>
        <v>0.22935882128897547</v>
      </c>
      <c r="Q76" s="19">
        <f>'[9]Retail revenues - voice'!L21/'[9]Retail volumes - voice'!L21</f>
        <v>0.30168473292412173</v>
      </c>
      <c r="R76" s="19" t="str">
        <f>'[9]Retail revenues - voice'!G21</f>
        <v>Serbia</v>
      </c>
      <c r="S76" s="19">
        <f>'[9]Retail revenues - voice'!N21/'[9]Retail volumes - voice'!N21</f>
        <v>2.4719217868750792E-2</v>
      </c>
      <c r="T76" s="19" t="e">
        <f>'[9]Retail revenues - voice'!O21/'[9]Retail volumes - voice'!O21</f>
        <v>#DIV/0!</v>
      </c>
      <c r="U76" s="19">
        <f>'[9]Retail revenues - voice'!P21/'[9]Retail volumes - voice'!P21</f>
        <v>0.2458124023089899</v>
      </c>
      <c r="V76" s="19">
        <f>'[9]Retail revenues - voice'!Q21/'[9]Retail volumes - voice'!Q21</f>
        <v>0.32399554771584615</v>
      </c>
      <c r="W76" s="3"/>
      <c r="X76" s="22" t="str">
        <f>'[9]Retail revenues - SMS'!G11</f>
        <v>Serbia</v>
      </c>
      <c r="Y76" s="19">
        <f>'[9]Retail revenues - SMS'!I11/'[9]Retail volumes - SMS'!I11</f>
        <v>2.8104328062840661E-2</v>
      </c>
      <c r="Z76" s="19" t="e">
        <f>'[9]Retail revenues - SMS'!J11/'[9]Retail volumes - SMS'!J11</f>
        <v>#DIV/0!</v>
      </c>
      <c r="AA76" s="19">
        <f>'[9]Retail revenues - SMS'!K11/'[9]Retail volumes - SMS'!K11</f>
        <v>0.16567004419507142</v>
      </c>
      <c r="AB76" s="19">
        <f>'[9]Retail revenues - SMS'!L11/'[9]Retail volumes - SMS'!L11</f>
        <v>0.22979550168003729</v>
      </c>
      <c r="AC76" s="19" t="str">
        <f>'[9]Retail revenues - SMS'!G11</f>
        <v>Serbia</v>
      </c>
      <c r="AD76" s="19">
        <f>'[9]Retail revenues - SMS'!N11/'[9]Retail volumes - SMS'!N11</f>
        <v>2.4746402323862705E-2</v>
      </c>
      <c r="AE76" s="19" t="e">
        <f>'[9]Retail revenues - SMS'!O11/'[9]Retail volumes - SMS'!O11</f>
        <v>#DIV/0!</v>
      </c>
      <c r="AF76" s="19">
        <f>'[9]Retail revenues - SMS'!P11/'[9]Retail volumes - SMS'!P11</f>
        <v>0.19174953881014764</v>
      </c>
      <c r="AG76" s="19">
        <f>'[9]Retail revenues - SMS'!Q11/'[9]Retail volumes - SMS'!Q11</f>
        <v>0.2320242315275465</v>
      </c>
      <c r="AH76" s="1"/>
      <c r="AI76" s="5" t="str">
        <f>'[9]Retail revenues - data'!G11</f>
        <v>Serbia</v>
      </c>
      <c r="AJ76" s="19">
        <f>'[9]Retail revenues - data'!I11/'[9]Retail volumes - data'!I11</f>
        <v>4.3622967133122943</v>
      </c>
      <c r="AK76" s="19" t="e">
        <f>'[9]Retail revenues - data'!J11/'[9]Retail volumes - data'!J11</f>
        <v>#DIV/0!</v>
      </c>
      <c r="AL76" s="19">
        <f>'[9]Retail revenues - data'!K11/'[9]Retail volumes - data'!K11</f>
        <v>157.00683752650716</v>
      </c>
      <c r="AM76" s="19">
        <f>'[9]Retail revenues - data'!L11/'[9]Retail volumes - data'!L11</f>
        <v>221.69158070650607</v>
      </c>
      <c r="AN76" s="19" t="str">
        <f>'[9]Retail revenues - data'!G11</f>
        <v>Serbia</v>
      </c>
      <c r="AO76" s="19">
        <f>'[9]Retail revenues - data'!N11/'[9]Retail volumes - data'!N11</f>
        <v>11.437871856109307</v>
      </c>
      <c r="AP76" s="19" t="e">
        <f>'[9]Retail revenues - data'!O11/'[9]Retail volumes - data'!O11</f>
        <v>#DIV/0!</v>
      </c>
      <c r="AQ76" s="19">
        <f>'[9]Retail revenues - data'!P11/'[9]Retail volumes - data'!P11</f>
        <v>109.55765292577517</v>
      </c>
      <c r="AR76" s="19">
        <f>'[9]Retail revenues - data'!Q11/'[9]Retail volumes - data'!Q11</f>
        <v>255.11080568415633</v>
      </c>
      <c r="AS76" s="1"/>
    </row>
  </sheetData>
  <mergeCells count="37">
    <mergeCell ref="C3:E3"/>
    <mergeCell ref="A67:A76"/>
    <mergeCell ref="C69:E69"/>
    <mergeCell ref="Y69:AA69"/>
    <mergeCell ref="AH69:AJ69"/>
    <mergeCell ref="A57:A65"/>
    <mergeCell ref="C58:E58"/>
    <mergeCell ref="L58:N58"/>
    <mergeCell ref="O58:Q58"/>
    <mergeCell ref="U58:W58"/>
    <mergeCell ref="X58:Z58"/>
    <mergeCell ref="N48:P48"/>
    <mergeCell ref="A39:A46"/>
    <mergeCell ref="B39:D39"/>
    <mergeCell ref="F39:H39"/>
    <mergeCell ref="J39:L39"/>
    <mergeCell ref="N39:P39"/>
    <mergeCell ref="A48:A55"/>
    <mergeCell ref="B48:D48"/>
    <mergeCell ref="F48:H48"/>
    <mergeCell ref="J48:L48"/>
    <mergeCell ref="T3:V3"/>
    <mergeCell ref="W3:Y3"/>
    <mergeCell ref="A30:A37"/>
    <mergeCell ref="B30:D30"/>
    <mergeCell ref="F30:H30"/>
    <mergeCell ref="J30:L30"/>
    <mergeCell ref="N30:P30"/>
    <mergeCell ref="P13:Q13"/>
    <mergeCell ref="A21:A28"/>
    <mergeCell ref="B21:D21"/>
    <mergeCell ref="F21:H21"/>
    <mergeCell ref="J21:L21"/>
    <mergeCell ref="B12:G12"/>
    <mergeCell ref="I12:N12"/>
    <mergeCell ref="A2:A10"/>
    <mergeCell ref="K2:M3"/>
  </mergeCells>
  <pageMargins left="0.7" right="0.7" top="0.78740157499999996" bottom="0.78740157499999996" header="0.3" footer="0.3"/>
  <pageSetup paperSize="9" orientation="portrait" verticalDpi="300" r:id="rId1"/>
  <tableParts count="34">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75"/>
  <sheetViews>
    <sheetView topLeftCell="S55" zoomScale="80" zoomScaleNormal="80" workbookViewId="0">
      <selection activeCell="X62" sqref="X62"/>
    </sheetView>
  </sheetViews>
  <sheetFormatPr defaultColWidth="11.453125" defaultRowHeight="15.5" x14ac:dyDescent="0.35"/>
  <cols>
    <col min="1" max="1" width="14.7265625" style="35" customWidth="1"/>
    <col min="2" max="2" width="11.453125" style="2"/>
    <col min="3" max="3" width="21" style="2" customWidth="1"/>
    <col min="4" max="4" width="18.453125" style="2" customWidth="1"/>
    <col min="5" max="5" width="18.54296875" style="2" customWidth="1"/>
    <col min="6" max="6" width="18.453125" style="2" customWidth="1"/>
    <col min="7" max="7" width="20.81640625" style="2" customWidth="1"/>
    <col min="8" max="8" width="18.81640625" style="2" customWidth="1"/>
    <col min="9" max="9" width="15.453125" style="2" customWidth="1"/>
    <col min="10" max="10" width="11.453125" style="2"/>
    <col min="11" max="11" width="18" style="2" customWidth="1"/>
    <col min="12" max="12" width="20.26953125" style="2" customWidth="1"/>
    <col min="13" max="13" width="19.453125" style="2" customWidth="1"/>
    <col min="14" max="15" width="19.26953125" style="2" customWidth="1"/>
    <col min="16" max="16" width="19.453125" style="2" customWidth="1"/>
    <col min="17" max="17" width="12" style="2" customWidth="1"/>
    <col min="18" max="18" width="11.453125" style="2"/>
    <col min="19" max="19" width="18.453125" style="2" customWidth="1"/>
    <col min="20" max="20" width="14.26953125" style="2" customWidth="1"/>
    <col min="21" max="21" width="15.26953125" style="2" customWidth="1"/>
    <col min="22" max="22" width="14.1796875" style="2" customWidth="1"/>
    <col min="23" max="23" width="14" style="2" customWidth="1"/>
    <col min="24" max="24" width="15.7265625" style="2" customWidth="1"/>
    <col min="25" max="25" width="10.54296875" style="2" bestFit="1" customWidth="1"/>
    <col min="26" max="26" width="11.453125" style="2"/>
    <col min="27" max="27" width="18.453125" style="2" customWidth="1"/>
    <col min="28" max="28" width="16.7265625" style="2" customWidth="1"/>
    <col min="29" max="30" width="11.453125" style="2"/>
    <col min="31" max="31" width="16.26953125" style="2" customWidth="1"/>
    <col min="32" max="32" width="16.54296875" style="2" customWidth="1"/>
    <col min="33" max="16384" width="11.453125" style="2"/>
  </cols>
  <sheetData>
    <row r="1" spans="1:25" s="38" customFormat="1" x14ac:dyDescent="0.35">
      <c r="A1" s="37"/>
    </row>
    <row r="2" spans="1:25" s="4" customFormat="1" ht="15" customHeight="1" x14ac:dyDescent="0.35">
      <c r="A2" s="410" t="s">
        <v>36</v>
      </c>
      <c r="B2" s="3" t="s">
        <v>37</v>
      </c>
      <c r="C2" s="3"/>
      <c r="D2" s="3"/>
      <c r="E2" s="3"/>
      <c r="F2" s="3"/>
      <c r="G2" s="3"/>
      <c r="H2" s="3"/>
      <c r="I2" s="3"/>
      <c r="J2" s="3"/>
      <c r="K2" s="390" t="s">
        <v>38</v>
      </c>
      <c r="L2" s="390"/>
      <c r="M2" s="390"/>
      <c r="N2" s="3"/>
    </row>
    <row r="3" spans="1:25" s="4" customFormat="1" ht="15" customHeight="1" x14ac:dyDescent="0.35">
      <c r="A3" s="410"/>
      <c r="B3" s="3" t="s">
        <v>22</v>
      </c>
      <c r="C3" s="401" t="s">
        <v>153</v>
      </c>
      <c r="D3" s="401"/>
      <c r="E3" s="401"/>
      <c r="F3" s="176"/>
      <c r="G3" s="26" t="s">
        <v>154</v>
      </c>
      <c r="H3" s="26"/>
      <c r="I3" s="26"/>
      <c r="J3" s="3"/>
      <c r="K3" s="390"/>
      <c r="L3" s="390"/>
      <c r="M3" s="390"/>
      <c r="N3" s="3"/>
      <c r="Q3" s="27"/>
      <c r="T3" s="407"/>
      <c r="U3" s="407"/>
      <c r="V3" s="407"/>
      <c r="W3" s="408"/>
      <c r="X3" s="408"/>
      <c r="Y3" s="408"/>
    </row>
    <row r="4" spans="1:25" s="6" customFormat="1" ht="29" x14ac:dyDescent="0.35">
      <c r="A4" s="410"/>
      <c r="B4" s="5" t="s">
        <v>4</v>
      </c>
      <c r="C4" s="21" t="s">
        <v>39</v>
      </c>
      <c r="D4" s="21" t="s">
        <v>40</v>
      </c>
      <c r="E4" s="21" t="s">
        <v>41</v>
      </c>
      <c r="F4" s="21" t="s">
        <v>4</v>
      </c>
      <c r="G4" s="21" t="s">
        <v>39</v>
      </c>
      <c r="H4" s="21" t="s">
        <v>40</v>
      </c>
      <c r="I4" s="21" t="s">
        <v>41</v>
      </c>
      <c r="J4" s="5"/>
      <c r="K4" s="19" t="s">
        <v>4</v>
      </c>
      <c r="L4" s="19" t="s">
        <v>153</v>
      </c>
      <c r="M4" s="21" t="s">
        <v>154</v>
      </c>
      <c r="N4" s="5"/>
      <c r="Q4" s="28"/>
      <c r="T4" s="28"/>
      <c r="U4" s="28"/>
      <c r="V4" s="28"/>
      <c r="W4" s="28"/>
      <c r="X4" s="28"/>
      <c r="Y4" s="28"/>
    </row>
    <row r="5" spans="1:25" s="6" customFormat="1" ht="15" customHeight="1" x14ac:dyDescent="0.35">
      <c r="A5" s="410"/>
      <c r="B5" s="5" t="str">
        <f>'[11]List of NRAs'!A5</f>
        <v>Albania</v>
      </c>
      <c r="C5" s="19">
        <f>'[11]Retail revenues - voice'!B10/[11]Subscribers!G10/3</f>
        <v>0.33816926356319926</v>
      </c>
      <c r="D5" s="19">
        <f>'[11]Retail revenues - SMS'!B10/[11]Subscribers!G10/3</f>
        <v>2.9877571510551464E-2</v>
      </c>
      <c r="E5" s="19">
        <f>'[11]Retail revenues - data'!B10/[11]Subscribers!G10/3</f>
        <v>8.6831338687181278E-2</v>
      </c>
      <c r="F5" s="19" t="str">
        <f>'[11]Retail revenues - voice'!A10</f>
        <v>Albania</v>
      </c>
      <c r="G5" s="19">
        <f>'[11]Retail revenues - voice'!C10/[11]Subscribers!L10/3</f>
        <v>0.16626091693945613</v>
      </c>
      <c r="H5" s="19">
        <f>'[11]Retail revenues - SMS'!C10/[11]Subscribers!L10/3</f>
        <v>2.7682626269811564E-2</v>
      </c>
      <c r="I5" s="19">
        <f>'[11]Retail revenues - data'!C10/[11]Subscribers!L10/3</f>
        <v>0.11487896504932016</v>
      </c>
      <c r="J5" s="5"/>
      <c r="K5" s="19" t="str">
        <f>'[11]List of NRAs'!A5</f>
        <v>Albania</v>
      </c>
      <c r="L5" s="19">
        <f>[12]Summary!$P$7</f>
        <v>4.7356361670610552</v>
      </c>
      <c r="M5" s="19">
        <f>[12]Summary!$R$7</f>
        <v>4.5104319824282699</v>
      </c>
      <c r="N5" s="5"/>
      <c r="Q5" s="29"/>
      <c r="T5" s="30"/>
      <c r="U5" s="30"/>
      <c r="V5" s="30"/>
      <c r="W5" s="30"/>
      <c r="X5" s="30"/>
      <c r="Y5" s="30"/>
    </row>
    <row r="6" spans="1:25" s="6" customFormat="1" ht="15" customHeight="1" x14ac:dyDescent="0.35">
      <c r="A6" s="410"/>
      <c r="B6" s="5" t="str">
        <f>'[11]List of NRAs'!A8</f>
        <v>Bosnia</v>
      </c>
      <c r="C6" s="19">
        <f>'[11]Retail revenues - voice'!B13/[11]Subscribers!G13/3</f>
        <v>1.8985318333837613</v>
      </c>
      <c r="D6" s="19">
        <f>'[11]Retail revenues - SMS'!B13/[11]Subscribers!G13/3</f>
        <v>0.1753608266473744</v>
      </c>
      <c r="E6" s="19">
        <f>'[11]Retail revenues - data'!B13/[11]Subscribers!G13/3</f>
        <v>0.4353598392335904</v>
      </c>
      <c r="F6" s="19" t="str">
        <f>'[11]Retail revenues - voice'!A13</f>
        <v>Bosnia</v>
      </c>
      <c r="G6" s="19">
        <f>'[11]Retail revenues - voice'!C13/[11]Subscribers!L13/3</f>
        <v>1.5404714601402552</v>
      </c>
      <c r="H6" s="19">
        <f>'[11]Retail revenues - SMS'!C13/[11]Subscribers!L13/3</f>
        <v>0.1511858179041802</v>
      </c>
      <c r="I6" s="19">
        <f>'[11]Retail revenues - data'!C13/[11]Subscribers!L13/3</f>
        <v>0.40336595685578924</v>
      </c>
      <c r="J6" s="5"/>
      <c r="K6" s="19" t="str">
        <f>'[11]List of NRAs'!A8</f>
        <v>Bosnia</v>
      </c>
      <c r="L6" s="19">
        <f>Tabelle2725693[[#This Row],[Voice domestic revenue]]+Tabelle2725693[[#This Row],[SMS domestic revenue]]+Tabelle2725693[[#This Row],[Data domestic revenue]]</f>
        <v>2.509252499264726</v>
      </c>
      <c r="M6" s="19">
        <f>Tabelle6496[[#This Row],[Voice domestic revenue]]+Tabelle6496[[#This Row],[SMS domestic revenue]]+Tabelle6496[[#This Row],[Data domestic revenue]]</f>
        <v>2.0950232349002249</v>
      </c>
      <c r="N6" s="132"/>
      <c r="Q6" s="29"/>
      <c r="T6" s="30"/>
      <c r="U6" s="30"/>
      <c r="V6" s="30"/>
      <c r="W6" s="30"/>
      <c r="X6" s="30"/>
      <c r="Y6" s="30"/>
    </row>
    <row r="7" spans="1:25" s="6" customFormat="1" ht="15" customHeight="1" x14ac:dyDescent="0.35">
      <c r="A7" s="410"/>
      <c r="B7" s="5" t="str">
        <f>'[11]List of NRAs'!A3</f>
        <v>Kosovo</v>
      </c>
      <c r="C7" s="19">
        <f>'[11]Retail revenues - voice'!B8/[11]Subscribers!G8/3</f>
        <v>1.7458403936294582</v>
      </c>
      <c r="D7" s="19">
        <f>'[11]Retail revenues - SMS'!B8/[11]Subscribers!G8/3</f>
        <v>3.9916393647146976E-2</v>
      </c>
      <c r="E7" s="19">
        <f>'[11]Retail revenues - data'!B8/[11]Subscribers!G8/3</f>
        <v>0.18423536466717091</v>
      </c>
      <c r="F7" s="19" t="str">
        <f>'[11]Retail revenues - voice'!A8</f>
        <v>Kosovo</v>
      </c>
      <c r="G7" s="19">
        <f>'[11]Retail revenues - voice'!C8/[11]Subscribers!L8/3</f>
        <v>1.5772779246873989</v>
      </c>
      <c r="H7" s="19">
        <f>'[11]Retail revenues - SMS'!C8/[11]Subscribers!L8/3</f>
        <v>4.2110512269556311E-2</v>
      </c>
      <c r="I7" s="19">
        <f>'[11]Retail revenues - data'!C8/[11]Subscribers!L8/3</f>
        <v>0.17371016467917164</v>
      </c>
      <c r="J7" s="5"/>
      <c r="K7" s="19" t="str">
        <f>'[11]List of NRAs'!A3</f>
        <v>Kosovo</v>
      </c>
      <c r="L7" s="19">
        <f>Tabelle2725693[[#This Row],[Voice domestic revenue]]+Tabelle2725693[[#This Row],[SMS domestic revenue]]+Tabelle2725693[[#This Row],[Data domestic revenue]]</f>
        <v>1.969992151943776</v>
      </c>
      <c r="M7" s="19">
        <f>Tabelle6496[[#This Row],[Voice domestic revenue]]+Tabelle6496[[#This Row],[SMS domestic revenue]]+Tabelle6496[[#This Row],[Data domestic revenue]]</f>
        <v>1.793098601636127</v>
      </c>
      <c r="N7" s="5"/>
      <c r="Q7" s="29"/>
      <c r="T7" s="30"/>
      <c r="U7" s="30"/>
      <c r="V7" s="30"/>
      <c r="W7" s="30"/>
      <c r="X7" s="30"/>
      <c r="Y7" s="30"/>
    </row>
    <row r="8" spans="1:25" ht="15.75" customHeight="1" x14ac:dyDescent="0.35">
      <c r="A8" s="410"/>
      <c r="B8" s="5" t="str">
        <f>'[11]List of NRAs'!A4</f>
        <v>Montenegro</v>
      </c>
      <c r="C8" s="19">
        <f>'[11]Retail revenues - voice'!B9/[11]Subscribers!G9/3</f>
        <v>4.2973842381811389</v>
      </c>
      <c r="D8" s="19">
        <f>'[11]Retail revenues - SMS'!B9/[11]Subscribers!G9/3</f>
        <v>0.45755884252360529</v>
      </c>
      <c r="E8" s="19">
        <f>'[11]Retail revenues - data'!B9/[11]Subscribers!G9/3</f>
        <v>2.2588759369281366</v>
      </c>
      <c r="F8" s="19" t="str">
        <f>'[11]Retail revenues - voice'!A9</f>
        <v>Montenegro</v>
      </c>
      <c r="G8" s="19">
        <f>'[11]Retail revenues - voice'!C9/[11]Subscribers!L9/3</f>
        <v>4.4020781522540045</v>
      </c>
      <c r="H8" s="19">
        <f>'[11]Retail revenues - SMS'!C9/[11]Subscribers!L9/3</f>
        <v>0.46112376912797731</v>
      </c>
      <c r="I8" s="19">
        <f>'[11]Retail revenues - data'!C9/[11]Subscribers!L9/3</f>
        <v>2.2801244511872252</v>
      </c>
      <c r="J8" s="1"/>
      <c r="K8" s="19" t="str">
        <f>'[11]List of NRAs'!A4</f>
        <v>Montenegro</v>
      </c>
      <c r="L8" s="19">
        <f>Tabelle2725693[[#This Row],[Voice domestic revenue]]+Tabelle2725693[[#This Row],[SMS domestic revenue]]+Tabelle2725693[[#This Row],[Data domestic revenue]]</f>
        <v>7.0138190176328807</v>
      </c>
      <c r="M8" s="19">
        <f>Tabelle6496[[#This Row],[Voice domestic revenue]]+Tabelle6496[[#This Row],[SMS domestic revenue]]+Tabelle6496[[#This Row],[Data domestic revenue]]</f>
        <v>7.1433263725692067</v>
      </c>
      <c r="N8" s="1"/>
      <c r="Q8" s="29"/>
      <c r="S8" s="6"/>
      <c r="T8" s="30"/>
      <c r="U8" s="30"/>
      <c r="V8" s="30"/>
      <c r="W8" s="30"/>
      <c r="X8" s="30"/>
      <c r="Y8" s="30"/>
    </row>
    <row r="9" spans="1:25" ht="15.75" customHeight="1" x14ac:dyDescent="0.35">
      <c r="A9" s="410"/>
      <c r="B9" s="5" t="str">
        <f>'[11]List of NRAs'!A7</f>
        <v>North Macedonia</v>
      </c>
      <c r="C9" s="19">
        <f>'[11]Retail revenues - voice'!B12/[11]Subscribers!G12/3</f>
        <v>3.8683299735169232</v>
      </c>
      <c r="D9" s="19">
        <f>'[11]Retail revenues - SMS'!B12/[11]Subscribers!G12/3</f>
        <v>0.28496991956925727</v>
      </c>
      <c r="E9" s="19">
        <f>'[11]Retail revenues - data'!B12/[11]Subscribers!G12/3</f>
        <v>1.7090288682418402</v>
      </c>
      <c r="F9" s="19" t="str">
        <f>'[11]Retail revenues - voice'!A12</f>
        <v>North Macedonia</v>
      </c>
      <c r="G9" s="19">
        <f>'[11]Retail revenues - voice'!C12/[11]Subscribers!L12/3</f>
        <v>3.9333856060437569</v>
      </c>
      <c r="H9" s="19">
        <f>'[11]Retail revenues - SMS'!C12/[11]Subscribers!L12/3</f>
        <v>0.29651769241983505</v>
      </c>
      <c r="I9" s="19">
        <f>'[11]Retail revenues - data'!C12/[11]Subscribers!L12/3</f>
        <v>1.7126794952675679</v>
      </c>
      <c r="J9" s="1"/>
      <c r="K9" s="19" t="str">
        <f>'[11]List of NRAs'!A7</f>
        <v>North Macedonia</v>
      </c>
      <c r="L9" s="19">
        <f>Tabelle2725693[[#This Row],[Voice domestic revenue]]+Tabelle2725693[[#This Row],[SMS domestic revenue]]+Tabelle2725693[[#This Row],[Data domestic revenue]]</f>
        <v>5.8623287613280208</v>
      </c>
      <c r="M9" s="19">
        <f>Tabelle6496[[#This Row],[Voice domestic revenue]]+Tabelle6496[[#This Row],[SMS domestic revenue]]+Tabelle6496[[#This Row],[Data domestic revenue]]</f>
        <v>5.9425827937311597</v>
      </c>
      <c r="N9" s="1"/>
      <c r="Q9" s="29"/>
      <c r="S9" s="6"/>
      <c r="T9" s="30"/>
      <c r="U9" s="30"/>
      <c r="V9" s="30"/>
      <c r="W9" s="30"/>
      <c r="X9" s="30"/>
      <c r="Y9" s="30"/>
    </row>
    <row r="10" spans="1:25" ht="15.75" customHeight="1" x14ac:dyDescent="0.35">
      <c r="A10" s="410"/>
      <c r="B10" s="5" t="str">
        <f>'[11]List of NRAs'!A6</f>
        <v>Serbia</v>
      </c>
      <c r="C10" s="19">
        <f>'[11]Retail revenues - voice'!B11/[11]Subscribers!G11/3</f>
        <v>0.45932450004300529</v>
      </c>
      <c r="D10" s="19">
        <f>'[11]Retail revenues - SMS'!B11/[11]Subscribers!G11/3</f>
        <v>0.21317932048446966</v>
      </c>
      <c r="E10" s="19">
        <f>'[11]Retail revenues - data'!B11/[11]Subscribers!G11/3</f>
        <v>0.46288156975454625</v>
      </c>
      <c r="F10" s="19" t="str">
        <f>'[11]Retail revenues - voice'!A11</f>
        <v>Serbia</v>
      </c>
      <c r="G10" s="19">
        <f>'[11]Retail revenues - voice'!C11/[11]Subscribers!L11/3</f>
        <v>0.39939819853219194</v>
      </c>
      <c r="H10" s="19">
        <f>'[11]Retail revenues - SMS'!C11/[11]Subscribers!L11/3</f>
        <v>0.19886327333201337</v>
      </c>
      <c r="I10" s="19">
        <f>'[11]Retail revenues - data'!C11/[11]Subscribers!L11/3</f>
        <v>0.43938176886555241</v>
      </c>
      <c r="J10" s="1"/>
      <c r="K10" s="19" t="str">
        <f>'[11]List of NRAs'!A6</f>
        <v>Serbia</v>
      </c>
      <c r="L10" s="19">
        <f>Tabelle2725693[[#This Row],[Voice domestic revenue]]+Tabelle2725693[[#This Row],[SMS domestic revenue]]+Tabelle2725693[[#This Row],[Data domestic revenue]]</f>
        <v>1.1353853902820212</v>
      </c>
      <c r="M10" s="19">
        <f>Tabelle6496[[#This Row],[Voice domestic revenue]]+Tabelle6496[[#This Row],[SMS domestic revenue]]+Tabelle6496[[#This Row],[Data domestic revenue]]</f>
        <v>1.0376432407297578</v>
      </c>
      <c r="N10" s="1"/>
      <c r="Q10" s="29"/>
      <c r="S10" s="6"/>
      <c r="T10" s="30"/>
      <c r="U10" s="30"/>
      <c r="V10" s="30"/>
      <c r="W10" s="30"/>
      <c r="X10" s="30"/>
      <c r="Y10" s="30"/>
    </row>
    <row r="11" spans="1:25" s="36" customFormat="1" ht="15" customHeight="1" x14ac:dyDescent="0.35">
      <c r="A11" s="43"/>
    </row>
    <row r="12" spans="1:25" s="42" customFormat="1" ht="15.75" customHeight="1" x14ac:dyDescent="0.35">
      <c r="B12" s="409" t="s">
        <v>153</v>
      </c>
      <c r="C12" s="409"/>
      <c r="D12" s="409"/>
      <c r="E12" s="409"/>
      <c r="F12" s="409"/>
      <c r="G12" s="409"/>
      <c r="I12" s="409" t="s">
        <v>154</v>
      </c>
      <c r="J12" s="409"/>
      <c r="K12" s="409"/>
      <c r="L12" s="409"/>
      <c r="M12" s="409"/>
      <c r="N12" s="409"/>
    </row>
    <row r="13" spans="1:25" ht="77.5" x14ac:dyDescent="0.35">
      <c r="A13" s="42" t="s">
        <v>42</v>
      </c>
      <c r="B13" s="31" t="s">
        <v>4</v>
      </c>
      <c r="C13" s="32" t="s">
        <v>43</v>
      </c>
      <c r="D13" s="32" t="s">
        <v>44</v>
      </c>
      <c r="E13" s="32" t="s">
        <v>45</v>
      </c>
      <c r="F13" s="32" t="s">
        <v>47</v>
      </c>
      <c r="G13" s="32" t="s">
        <v>46</v>
      </c>
      <c r="H13" s="10"/>
      <c r="I13" s="32" t="s">
        <v>4</v>
      </c>
      <c r="J13" s="32" t="s">
        <v>43</v>
      </c>
      <c r="K13" s="32" t="s">
        <v>44</v>
      </c>
      <c r="L13" s="32" t="s">
        <v>45</v>
      </c>
      <c r="M13" s="32" t="s">
        <v>47</v>
      </c>
      <c r="N13" s="32" t="s">
        <v>46</v>
      </c>
      <c r="O13" s="10"/>
      <c r="P13" s="411"/>
      <c r="Q13" s="412"/>
    </row>
    <row r="14" spans="1:25" ht="15.75" customHeight="1" x14ac:dyDescent="0.35">
      <c r="A14" s="42"/>
      <c r="B14" s="33" t="str">
        <f>'[11]List of NRAs'!A5</f>
        <v>Albania</v>
      </c>
      <c r="C14" s="34">
        <f>[11]Subscribers!G10</f>
        <v>2526980</v>
      </c>
      <c r="D14" s="34">
        <f>[11]Subscribers!H10</f>
        <v>2302484.4431350129</v>
      </c>
      <c r="E14" s="34">
        <f>[11]Subscribers!J10</f>
        <v>45026</v>
      </c>
      <c r="F14" s="34">
        <f>[11]Subscribers!I10</f>
        <v>88159</v>
      </c>
      <c r="G14" s="34">
        <f>[11]Subscribers!K10</f>
        <v>165836</v>
      </c>
      <c r="H14" s="10"/>
      <c r="I14" s="33" t="str">
        <f>'[11]List of NRAs'!A5</f>
        <v>Albania</v>
      </c>
      <c r="J14" s="34">
        <f>[11]Subscribers!L10</f>
        <v>2348229</v>
      </c>
      <c r="K14" s="34">
        <f>[11]Subscribers!M10</f>
        <v>2115212.0048561152</v>
      </c>
      <c r="L14" s="34">
        <f>[11]Subscribers!O10</f>
        <v>43533</v>
      </c>
      <c r="M14" s="34">
        <f>[11]Subscribers!N10</f>
        <v>87385</v>
      </c>
      <c r="N14" s="34">
        <f>[11]Subscribers!P10</f>
        <v>118454</v>
      </c>
      <c r="O14" s="10"/>
    </row>
    <row r="15" spans="1:25" ht="15.75" customHeight="1" x14ac:dyDescent="0.35">
      <c r="A15" s="42"/>
      <c r="B15" s="33" t="str">
        <f>'[11]List of NRAs'!A8</f>
        <v>Bosnia</v>
      </c>
      <c r="C15" s="179">
        <f>[11]Subscribers!G13</f>
        <v>3625633</v>
      </c>
      <c r="D15" s="179">
        <f>[11]Subscribers!H13</f>
        <v>3545660</v>
      </c>
      <c r="E15" s="179">
        <f>[11]Subscribers!J13</f>
        <v>236156</v>
      </c>
      <c r="F15" s="179">
        <f>[11]Subscribers!I13</f>
        <v>251452</v>
      </c>
      <c r="G15" s="179">
        <f>[11]Subscribers!K13</f>
        <v>480442</v>
      </c>
      <c r="H15" s="10"/>
      <c r="I15" s="33" t="str">
        <f>'[11]List of NRAs'!A8</f>
        <v>Bosnia</v>
      </c>
      <c r="J15" s="34">
        <f>[11]Subscribers!L13</f>
        <v>3436784</v>
      </c>
      <c r="K15" s="34">
        <f>[11]Subscribers!M13</f>
        <v>3311085</v>
      </c>
      <c r="L15" s="34">
        <f>[11]Subscribers!O13</f>
        <v>170738</v>
      </c>
      <c r="M15" s="34">
        <f>[11]Subscribers!N13</f>
        <v>181519</v>
      </c>
      <c r="N15" s="34">
        <f>[11]Subscribers!P13</f>
        <v>328163</v>
      </c>
      <c r="O15" s="10"/>
    </row>
    <row r="16" spans="1:25" ht="15.75" customHeight="1" x14ac:dyDescent="0.35">
      <c r="A16" s="42"/>
      <c r="B16" s="33" t="str">
        <f>'[11]List of NRAs'!A3</f>
        <v>Kosovo</v>
      </c>
      <c r="C16" s="34">
        <f>[11]Subscribers!G8</f>
        <v>1865587</v>
      </c>
      <c r="D16" s="34">
        <f>[11]Subscribers!H8</f>
        <v>1816935</v>
      </c>
      <c r="E16" s="34">
        <f>[11]Subscribers!J8</f>
        <v>398191</v>
      </c>
      <c r="F16" s="34">
        <f>[11]Subscribers!I8</f>
        <v>332660</v>
      </c>
      <c r="G16" s="34">
        <f>[11]Subscribers!K8</f>
        <v>84476</v>
      </c>
      <c r="H16" s="10"/>
      <c r="I16" s="33" t="str">
        <f>'[11]List of NRAs'!A3</f>
        <v>Kosovo</v>
      </c>
      <c r="J16" s="34">
        <f>[11]Subscribers!L8</f>
        <v>1789103</v>
      </c>
      <c r="K16" s="34">
        <f>[11]Subscribers!M8</f>
        <v>1743832</v>
      </c>
      <c r="L16" s="34">
        <f>[11]Subscribers!O8</f>
        <v>356200</v>
      </c>
      <c r="M16" s="34">
        <f>[11]Subscribers!N8</f>
        <v>304916</v>
      </c>
      <c r="N16" s="34">
        <f>[11]Subscribers!P8</f>
        <v>81842</v>
      </c>
      <c r="O16" s="10"/>
    </row>
    <row r="17" spans="1:17" ht="15.75" customHeight="1" x14ac:dyDescent="0.35">
      <c r="A17" s="42"/>
      <c r="B17" s="33" t="str">
        <f>'[11]List of NRAs'!A4</f>
        <v>Montenegro</v>
      </c>
      <c r="C17" s="34">
        <f>[11]Subscribers!G9</f>
        <v>1026131</v>
      </c>
      <c r="D17" s="34">
        <f>[11]Subscribers!H9</f>
        <v>712428</v>
      </c>
      <c r="E17" s="34">
        <f>[11]Subscribers!J9</f>
        <v>79313</v>
      </c>
      <c r="F17" s="34">
        <f>[11]Subscribers!I9</f>
        <v>151378</v>
      </c>
      <c r="G17" s="34">
        <f>[11]Subscribers!K9</f>
        <v>84861</v>
      </c>
      <c r="H17" s="10"/>
      <c r="I17" s="33" t="str">
        <f>'[11]List of NRAs'!A4</f>
        <v>Montenegro</v>
      </c>
      <c r="J17" s="34">
        <f>[11]Subscribers!L9</f>
        <v>975019</v>
      </c>
      <c r="K17" s="34">
        <f>[11]Subscribers!M9</f>
        <v>699246</v>
      </c>
      <c r="L17" s="34">
        <f>[11]Subscribers!O9</f>
        <v>64997</v>
      </c>
      <c r="M17" s="34">
        <f>[11]Subscribers!N9</f>
        <v>125150</v>
      </c>
      <c r="N17" s="34">
        <f>[11]Subscribers!P9</f>
        <v>69094</v>
      </c>
      <c r="O17" s="10"/>
    </row>
    <row r="18" spans="1:17" ht="15.75" customHeight="1" x14ac:dyDescent="0.35">
      <c r="A18" s="42"/>
      <c r="B18" s="33" t="str">
        <f>'[11]List of NRAs'!A7</f>
        <v>North Macedonia</v>
      </c>
      <c r="C18" s="34">
        <f>[11]Subscribers!G12</f>
        <v>1891714</v>
      </c>
      <c r="D18" s="34">
        <f>[11]Subscribers!H12</f>
        <v>1882097</v>
      </c>
      <c r="E18" s="34">
        <f>[11]Subscribers!J12</f>
        <v>117671</v>
      </c>
      <c r="F18" s="34">
        <f>[11]Subscribers!I12</f>
        <v>137705</v>
      </c>
      <c r="G18" s="34">
        <f>[11]Subscribers!K12</f>
        <v>178577</v>
      </c>
      <c r="H18" s="10"/>
      <c r="I18" s="33" t="str">
        <f>'[11]List of NRAs'!A7</f>
        <v>North Macedonia</v>
      </c>
      <c r="J18" s="34">
        <f>[11]Subscribers!L12</f>
        <v>1869042</v>
      </c>
      <c r="K18" s="34">
        <f>[11]Subscribers!M12</f>
        <v>1860947</v>
      </c>
      <c r="L18" s="34">
        <f>[11]Subscribers!O12</f>
        <v>105515</v>
      </c>
      <c r="M18" s="34">
        <f>[11]Subscribers!N12</f>
        <v>121632</v>
      </c>
      <c r="N18" s="34">
        <f>[11]Subscribers!P12</f>
        <v>153905</v>
      </c>
      <c r="O18" s="10"/>
    </row>
    <row r="19" spans="1:17" ht="15.75" customHeight="1" x14ac:dyDescent="0.35">
      <c r="A19" s="42"/>
      <c r="B19" s="33" t="str">
        <f>'[11]List of NRAs'!A6</f>
        <v>Serbia</v>
      </c>
      <c r="C19" s="34">
        <f>[11]Subscribers!G11</f>
        <v>8925251</v>
      </c>
      <c r="D19" s="34">
        <f>[11]Subscribers!H11</f>
        <v>8004048</v>
      </c>
      <c r="E19" s="34">
        <f>[11]Subscribers!J11</f>
        <v>715678</v>
      </c>
      <c r="F19" s="34">
        <f>[11]Subscribers!I11</f>
        <v>715678</v>
      </c>
      <c r="G19" s="34">
        <f>[11]Subscribers!K11</f>
        <v>730695</v>
      </c>
      <c r="H19" s="10"/>
      <c r="I19" s="33" t="str">
        <f>'[11]List of NRAs'!A6</f>
        <v>Serbia</v>
      </c>
      <c r="J19" s="34">
        <f>[11]Subscribers!L11</f>
        <v>8868916</v>
      </c>
      <c r="K19" s="34">
        <f>[11]Subscribers!M11</f>
        <v>8120865</v>
      </c>
      <c r="L19" s="34">
        <f>[11]Subscribers!O11</f>
        <v>348917</v>
      </c>
      <c r="M19" s="34">
        <f>[11]Subscribers!N11</f>
        <v>348917</v>
      </c>
      <c r="N19" s="34">
        <f>[11]Subscribers!P11</f>
        <v>719969</v>
      </c>
      <c r="O19" s="10"/>
    </row>
    <row r="20" spans="1:17" s="36" customFormat="1" ht="15.75" customHeight="1" x14ac:dyDescent="0.35">
      <c r="A20" s="39"/>
      <c r="B20" s="40"/>
      <c r="C20" s="41"/>
      <c r="D20" s="41"/>
      <c r="E20" s="41"/>
      <c r="F20" s="41"/>
      <c r="G20" s="41"/>
      <c r="I20" s="40"/>
      <c r="J20" s="41"/>
      <c r="K20" s="41"/>
      <c r="L20" s="41"/>
      <c r="M20" s="41"/>
      <c r="N20" s="41"/>
    </row>
    <row r="21" spans="1:17" s="4" customFormat="1" ht="44.25" customHeight="1" x14ac:dyDescent="0.35">
      <c r="A21" s="410" t="s">
        <v>0</v>
      </c>
      <c r="B21" s="390" t="s">
        <v>1</v>
      </c>
      <c r="C21" s="390"/>
      <c r="D21" s="390"/>
      <c r="E21" s="3"/>
      <c r="F21" s="390" t="s">
        <v>2</v>
      </c>
      <c r="G21" s="390"/>
      <c r="H21" s="390"/>
      <c r="I21" s="3"/>
      <c r="J21" s="390" t="s">
        <v>3</v>
      </c>
      <c r="K21" s="390"/>
      <c r="L21" s="390"/>
      <c r="M21" s="3"/>
    </row>
    <row r="22" spans="1:17" s="6" customFormat="1" ht="15" customHeight="1" x14ac:dyDescent="0.35">
      <c r="A22" s="410"/>
      <c r="B22" s="5" t="s">
        <v>4</v>
      </c>
      <c r="C22" s="5" t="s">
        <v>153</v>
      </c>
      <c r="D22" s="5" t="s">
        <v>154</v>
      </c>
      <c r="E22" s="5"/>
      <c r="F22" s="5" t="s">
        <v>4</v>
      </c>
      <c r="G22" s="5" t="s">
        <v>153</v>
      </c>
      <c r="H22" s="5" t="s">
        <v>154</v>
      </c>
      <c r="I22" s="5"/>
      <c r="J22" s="5" t="s">
        <v>4</v>
      </c>
      <c r="K22" s="5" t="s">
        <v>153</v>
      </c>
      <c r="L22" s="5" t="s">
        <v>154</v>
      </c>
      <c r="M22" s="5"/>
    </row>
    <row r="23" spans="1:17" s="6" customFormat="1" ht="15" customHeight="1" x14ac:dyDescent="0.35">
      <c r="A23" s="410"/>
      <c r="B23" s="5" t="str">
        <f>'[11]List of NRAs'!A5</f>
        <v>Albania</v>
      </c>
      <c r="C23" s="7">
        <f>('[11]Retail volumes - voice'!B10/([11]Subscribers!G10))/3</f>
        <v>211.34009448960111</v>
      </c>
      <c r="D23" s="7">
        <f>('[11]Retail volumes - voice'!C10/([11]Subscribers!L10))/3</f>
        <v>212.77712373168598</v>
      </c>
      <c r="E23" s="5"/>
      <c r="F23" s="5" t="str">
        <f>'[11]Retail volumes - SMS'!A10</f>
        <v>Albania</v>
      </c>
      <c r="G23" s="9">
        <f>'[11]Retail volumes - SMS'!B10/[11]Subscribers!G10/3</f>
        <v>37.231049975332873</v>
      </c>
      <c r="H23" s="9">
        <f>'[11]Retail volumes - SMS'!C10/[11]Subscribers!L10/3</f>
        <v>31.647032579304092</v>
      </c>
      <c r="I23" s="5"/>
      <c r="J23" s="5" t="str">
        <f>'[11]Retail volumes - data'!A10</f>
        <v>Albania</v>
      </c>
      <c r="K23" s="9">
        <f>'[11]Retail volumes - data'!B10/([11]Subscribers!G10)/3</f>
        <v>2.4485652755981024</v>
      </c>
      <c r="L23" s="9">
        <f>'[11]Retail volumes - data'!C10/([11]Subscribers!L10)/3</f>
        <v>2.8629545329281325</v>
      </c>
      <c r="M23" s="5"/>
    </row>
    <row r="24" spans="1:17" s="6" customFormat="1" ht="15" customHeight="1" x14ac:dyDescent="0.35">
      <c r="A24" s="410"/>
      <c r="B24" s="5" t="str">
        <f>'[11]List of NRAs'!A8</f>
        <v>Bosnia</v>
      </c>
      <c r="C24" s="7">
        <f>('[11]Retail volumes - voice'!B13/([11]Subscribers!G13))/3</f>
        <v>47.164793200709134</v>
      </c>
      <c r="D24" s="7">
        <f>('[11]Retail volumes - voice'!C13/([11]Subscribers!L13))/3</f>
        <v>46.392567780421075</v>
      </c>
      <c r="E24" s="5"/>
      <c r="F24" s="5" t="str">
        <f>'[11]Retail volumes - SMS'!A13</f>
        <v>Bosnia</v>
      </c>
      <c r="G24" s="9">
        <f>'[11]Retail volumes - SMS'!B13/[11]Subscribers!G13/3</f>
        <v>9.7054925305457012</v>
      </c>
      <c r="H24" s="9">
        <f>'[11]Retail volumes - SMS'!C13/[11]Subscribers!L13/3</f>
        <v>8.5272813188143335</v>
      </c>
      <c r="I24" s="5"/>
      <c r="J24" s="5" t="str">
        <f>'[11]Retail volumes - data'!A13</f>
        <v>Bosnia</v>
      </c>
      <c r="K24" s="9">
        <f>'[11]Retail volumes - data'!B13/([11]Subscribers!G13)/3</f>
        <v>1.2015153399879874</v>
      </c>
      <c r="L24" s="9">
        <f>'[11]Retail volumes - data'!C13/([11]Subscribers!L13)/3</f>
        <v>1.3736225494532099</v>
      </c>
      <c r="M24" s="5"/>
    </row>
    <row r="25" spans="1:17" s="6" customFormat="1" ht="15" customHeight="1" x14ac:dyDescent="0.35">
      <c r="A25" s="410"/>
      <c r="B25" s="5" t="str">
        <f>'[11]List of NRAs'!A3</f>
        <v>Kosovo</v>
      </c>
      <c r="C25" s="7">
        <f>('[11]Retail volumes - voice'!B8/([11]Subscribers!G8))/3</f>
        <v>44.758010252120293</v>
      </c>
      <c r="D25" s="7">
        <f>('[11]Retail volumes - voice'!C8/([11]Subscribers!L8))/3</f>
        <v>47.217702809732032</v>
      </c>
      <c r="E25" s="5"/>
      <c r="F25" s="5" t="str">
        <f>'[11]Retail volumes - SMS'!A8</f>
        <v>Kosovo</v>
      </c>
      <c r="G25" s="9">
        <f>'[11]Retail volumes - SMS'!B8/[11]Subscribers!G8/3</f>
        <v>7.9304821127791598</v>
      </c>
      <c r="H25" s="9">
        <f>'[11]Retail volumes - SMS'!C8/[11]Subscribers!L8/3</f>
        <v>10.240266025302438</v>
      </c>
      <c r="I25" s="5"/>
      <c r="J25" s="5" t="str">
        <f>'[11]Retail volumes - data'!A8</f>
        <v>Kosovo</v>
      </c>
      <c r="K25" s="9">
        <f>'[11]Retail volumes - data'!B8/([11]Subscribers!G8)/3</f>
        <v>1.0636021958933695</v>
      </c>
      <c r="L25" s="9">
        <f>'[11]Retail volumes - data'!C8/([11]Subscribers!L8)/3</f>
        <v>1.0739975749897053</v>
      </c>
      <c r="M25" s="5"/>
    </row>
    <row r="26" spans="1:17" s="6" customFormat="1" ht="15.75" customHeight="1" x14ac:dyDescent="0.35">
      <c r="A26" s="410"/>
      <c r="B26" s="5" t="str">
        <f>'[11]List of NRAs'!A4</f>
        <v>Montenegro</v>
      </c>
      <c r="C26" s="7">
        <f>('[11]Retail volumes - voice'!B9/([11]Subscribers!G9))/3</f>
        <v>139.06407505636869</v>
      </c>
      <c r="D26" s="7">
        <f>('[11]Retail volumes - voice'!C9/([11]Subscribers!L9))/3</f>
        <v>141.15103945643895</v>
      </c>
      <c r="E26" s="5"/>
      <c r="F26" s="5" t="str">
        <f>'[11]Retail volumes - SMS'!A9</f>
        <v>Montenegro</v>
      </c>
      <c r="G26" s="9">
        <f>'[11]Retail volumes - SMS'!B9/[11]Subscribers!G9/3</f>
        <v>23.814575007154705</v>
      </c>
      <c r="H26" s="9">
        <f>'[11]Retail volumes - SMS'!C9/[11]Subscribers!L9/3</f>
        <v>22.326261334394513</v>
      </c>
      <c r="I26" s="5"/>
      <c r="J26" s="5" t="str">
        <f>'[11]Retail volumes - data'!A9</f>
        <v>Montenegro</v>
      </c>
      <c r="K26" s="9">
        <f>'[11]Retail volumes - data'!B9/([11]Subscribers!G9)/3</f>
        <v>3.0873252546202772</v>
      </c>
      <c r="L26" s="9">
        <f>'[11]Retail volumes - data'!C9/([11]Subscribers!L9)/3</f>
        <v>3.4759892376832897</v>
      </c>
      <c r="M26" s="5"/>
    </row>
    <row r="27" spans="1:17" s="6" customFormat="1" ht="15.75" customHeight="1" x14ac:dyDescent="0.35">
      <c r="A27" s="410"/>
      <c r="B27" s="5" t="str">
        <f>'[11]List of NRAs'!A7</f>
        <v>North Macedonia</v>
      </c>
      <c r="C27" s="7">
        <f>('[11]Retail volumes - voice'!B12/([11]Subscribers!G12))/3</f>
        <v>207.29853272669345</v>
      </c>
      <c r="D27" s="7">
        <f>('[11]Retail volumes - voice'!C12/([11]Subscribers!L12))/3</f>
        <v>208.69247394518285</v>
      </c>
      <c r="E27" s="5"/>
      <c r="F27" s="5" t="str">
        <f>'[11]Retail volumes - SMS'!A12</f>
        <v>North Macedonia</v>
      </c>
      <c r="G27" s="9">
        <f>'[11]Retail volumes - SMS'!B12/[11]Subscribers!G12/3</f>
        <v>16.702961597350861</v>
      </c>
      <c r="H27" s="9">
        <f>'[11]Retail volumes - SMS'!C12/[11]Subscribers!L12/3</f>
        <v>15.776632450409936</v>
      </c>
      <c r="I27" s="5"/>
      <c r="J27" s="5" t="str">
        <f>'[11]Retail volumes - data'!A12</f>
        <v>North Macedonia</v>
      </c>
      <c r="K27" s="9">
        <f>'[11]Retail volumes - data'!B12/([11]Subscribers!G12)/3</f>
        <v>2.2495732967731539</v>
      </c>
      <c r="L27" s="9">
        <f>'[11]Retail volumes - data'!C12/([11]Subscribers!L12)/3</f>
        <v>2.5189819811994334</v>
      </c>
      <c r="M27" s="5"/>
    </row>
    <row r="28" spans="1:17" s="6" customFormat="1" ht="15.75" customHeight="1" x14ac:dyDescent="0.35">
      <c r="A28" s="410"/>
      <c r="B28" s="5" t="str">
        <f>'[11]List of NRAs'!A6</f>
        <v>Serbia</v>
      </c>
      <c r="C28" s="7">
        <f>('[11]Retail volumes - voice'!B11/([11]Subscribers!G11))/3</f>
        <v>174.64221245243786</v>
      </c>
      <c r="D28" s="7">
        <f>('[11]Retail volumes - voice'!C11/([11]Subscribers!L11))/3</f>
        <v>180.10808645235412</v>
      </c>
      <c r="E28" s="5"/>
      <c r="F28" s="5" t="str">
        <f>'[11]Retail volumes - SMS'!A11</f>
        <v>Serbia</v>
      </c>
      <c r="G28" s="9">
        <f>'[11]Retail volumes - SMS'!B11/[11]Subscribers!G11/3</f>
        <v>59.637484294092495</v>
      </c>
      <c r="H28" s="9">
        <f>'[11]Retail volumes - SMS'!C11/[11]Subscribers!L11/3</f>
        <v>54.083598604384122</v>
      </c>
      <c r="I28" s="5"/>
      <c r="J28" s="5" t="str">
        <f>'[11]Retail volumes - data'!A11</f>
        <v>Serbia</v>
      </c>
      <c r="K28" s="9">
        <f>'[11]Retail volumes - data'!B11/([11]Subscribers!G11)/3</f>
        <v>3.3661925025974058</v>
      </c>
      <c r="L28" s="9">
        <f>'[11]Retail volumes - data'!C11/([11]Subscribers!L11)/3</f>
        <v>3.8183499915134309</v>
      </c>
      <c r="M28" s="5"/>
    </row>
    <row r="29" spans="1:17" s="38" customFormat="1" x14ac:dyDescent="0.35">
      <c r="A29" s="37"/>
    </row>
    <row r="30" spans="1:17" s="4" customFormat="1" ht="44.25" customHeight="1" x14ac:dyDescent="0.35">
      <c r="A30" s="416" t="s">
        <v>86</v>
      </c>
      <c r="B30" s="396" t="s">
        <v>49</v>
      </c>
      <c r="C30" s="396"/>
      <c r="D30" s="396"/>
      <c r="E30" s="11"/>
      <c r="F30" s="396" t="s">
        <v>48</v>
      </c>
      <c r="G30" s="396"/>
      <c r="H30" s="396"/>
      <c r="I30" s="11"/>
      <c r="J30" s="396" t="s">
        <v>50</v>
      </c>
      <c r="K30" s="396"/>
      <c r="L30" s="396"/>
      <c r="M30" s="11"/>
      <c r="N30" s="396" t="s">
        <v>51</v>
      </c>
      <c r="O30" s="396"/>
      <c r="P30" s="396"/>
      <c r="Q30" s="11"/>
    </row>
    <row r="31" spans="1:17" s="6" customFormat="1" ht="15" customHeight="1" x14ac:dyDescent="0.35">
      <c r="A31" s="416"/>
      <c r="B31" s="12" t="s">
        <v>4</v>
      </c>
      <c r="C31" s="12" t="s">
        <v>153</v>
      </c>
      <c r="D31" s="12" t="s">
        <v>154</v>
      </c>
      <c r="E31" s="12"/>
      <c r="F31" s="12" t="s">
        <v>4</v>
      </c>
      <c r="G31" s="12" t="s">
        <v>153</v>
      </c>
      <c r="H31" s="12" t="s">
        <v>154</v>
      </c>
      <c r="I31" s="12"/>
      <c r="J31" s="12" t="s">
        <v>4</v>
      </c>
      <c r="K31" s="12" t="s">
        <v>153</v>
      </c>
      <c r="L31" s="12" t="s">
        <v>154</v>
      </c>
      <c r="M31" s="12"/>
      <c r="N31" s="12" t="s">
        <v>4</v>
      </c>
      <c r="O31" s="12" t="s">
        <v>153</v>
      </c>
      <c r="P31" s="12" t="s">
        <v>154</v>
      </c>
      <c r="Q31" s="12"/>
    </row>
    <row r="32" spans="1:17" s="6" customFormat="1" ht="15" customHeight="1" x14ac:dyDescent="0.35">
      <c r="A32" s="416"/>
      <c r="B32" s="12" t="str">
        <f>'[11]Retail volumes - voice'!A10</f>
        <v>Albania</v>
      </c>
      <c r="C32" s="13">
        <f>('[11]Retail volumes - voice'!I10/([11]Subscribers!J10))/3</f>
        <v>0.67013096137046757</v>
      </c>
      <c r="D32" s="13">
        <f>('[11]Retail volumes - voice'!N10/([11]Subscribers!O10))/3</f>
        <v>0.5285802341518695</v>
      </c>
      <c r="E32" s="12"/>
      <c r="F32" s="12" t="str">
        <f>'[11]Retail volumes - voice'!A10</f>
        <v>Albania</v>
      </c>
      <c r="G32" s="13">
        <f>('[11]Retail volumes - voice'!I20/([11]Subscribers!J10))/3</f>
        <v>1.3011131839875234</v>
      </c>
      <c r="H32" s="13">
        <f>('[11]Retail volumes - voice'!N20/([11]Subscribers!O10))/3</f>
        <v>0.86935798385388319</v>
      </c>
      <c r="I32" s="12"/>
      <c r="J32" s="12" t="str">
        <f>'[11]Retail volumes - SMS'!A10</f>
        <v>Albania</v>
      </c>
      <c r="K32" s="14">
        <f>'[11]Retail volumes - SMS'!I10/[11]Subscribers!J10/3</f>
        <v>0.48890173280480503</v>
      </c>
      <c r="L32" s="14">
        <f>'[11]Retail volumes - SMS'!N10/[11]Subscribers!O10/3</f>
        <v>0.34501237742497853</v>
      </c>
      <c r="M32" s="12"/>
      <c r="N32" s="12" t="str">
        <f>'[11]Retail volumes - data'!A10</f>
        <v>Albania</v>
      </c>
      <c r="O32" s="53">
        <f>'[11]Retail volumes - data'!I10/([11]Subscribers!J10)/3</f>
        <v>1.7240542254248037E-2</v>
      </c>
      <c r="P32" s="53">
        <f>'[11]Retail volumes - data'!N10/([11]Subscribers!O10)/3</f>
        <v>1.4199576802867597E-2</v>
      </c>
      <c r="Q32" s="12"/>
    </row>
    <row r="33" spans="1:17" s="6" customFormat="1" ht="15" customHeight="1" x14ac:dyDescent="0.35">
      <c r="A33" s="416"/>
      <c r="B33" s="12" t="str">
        <f>'[11]Retail volumes - voice'!A13</f>
        <v>Bosnia</v>
      </c>
      <c r="C33" s="13">
        <f>('[11]Retail volumes - voice'!I13/([11]Subscribers!J13))/3</f>
        <v>2.2791883331357239</v>
      </c>
      <c r="D33" s="13">
        <f>('[11]Retail volumes - voice'!N13/([11]Subscribers!O13))/3</f>
        <v>2.4399567368326518</v>
      </c>
      <c r="E33" s="12"/>
      <c r="F33" s="12" t="str">
        <f>'[11]Retail volumes - voice'!A13</f>
        <v>Bosnia</v>
      </c>
      <c r="G33" s="13">
        <f>('[11]Retail volumes - voice'!I23/([11]Subscribers!J13))/3</f>
        <v>2.6438258326417001</v>
      </c>
      <c r="H33" s="13">
        <f>('[11]Retail volumes - voice'!N23/([11]Subscribers!O13))/3</f>
        <v>2.7929615356081641</v>
      </c>
      <c r="I33" s="12"/>
      <c r="J33" s="12" t="str">
        <f>'[11]Retail volumes - SMS'!A13</f>
        <v>Bosnia</v>
      </c>
      <c r="K33" s="14">
        <f>'[11]Retail volumes - SMS'!I13/[11]Subscribers!J13/3</f>
        <v>2.1264404320308046</v>
      </c>
      <c r="L33" s="14">
        <f>'[11]Retail volumes - SMS'!N13/[11]Subscribers!O13/3</f>
        <v>1.6395510470233143</v>
      </c>
      <c r="M33" s="12"/>
      <c r="N33" s="12" t="str">
        <f>'[11]Retail volumes - data'!A13</f>
        <v>Bosnia</v>
      </c>
      <c r="O33" s="53">
        <f>'[11]Retail volumes - data'!I13/([11]Subscribers!J13)/3</f>
        <v>1.6315486373414182E-2</v>
      </c>
      <c r="P33" s="53">
        <f>'[11]Retail volumes - data'!N13/([11]Subscribers!O13)/3</f>
        <v>1.9735891639041495E-2</v>
      </c>
      <c r="Q33" s="12"/>
    </row>
    <row r="34" spans="1:17" s="6" customFormat="1" ht="15" customHeight="1" x14ac:dyDescent="0.35">
      <c r="A34" s="416"/>
      <c r="B34" s="12" t="str">
        <f>'[11]Retail volumes - voice'!A8</f>
        <v>Kosovo</v>
      </c>
      <c r="C34" s="13">
        <f>('[11]Retail volumes - voice'!I8/([11]Subscribers!J8))/3</f>
        <v>0.12814415691687397</v>
      </c>
      <c r="D34" s="13">
        <f>('[11]Retail volumes - voice'!N8/([11]Subscribers!O8))/3</f>
        <v>0.10495053422546145</v>
      </c>
      <c r="E34" s="12"/>
      <c r="F34" s="12" t="str">
        <f>'[11]Retail volumes - voice'!A8</f>
        <v>Kosovo</v>
      </c>
      <c r="G34" s="13">
        <f>('[11]Retail volumes - voice'!I18/([11]Subscribers!J8))/3</f>
        <v>0.24084144711122721</v>
      </c>
      <c r="H34" s="13">
        <f>('[11]Retail volumes - voice'!N18/([11]Subscribers!O8))/3</f>
        <v>0.20958032940295712</v>
      </c>
      <c r="I34" s="12"/>
      <c r="J34" s="12" t="str">
        <f>'[11]Retail volumes - SMS'!A8</f>
        <v>Kosovo</v>
      </c>
      <c r="K34" s="14">
        <f>'[11]Retail volumes - SMS'!I8/[11]Subscribers!J8/3</f>
        <v>0.15768086169702478</v>
      </c>
      <c r="L34" s="14">
        <f>'[11]Retail volumes - SMS'!N8/[11]Subscribers!O8/3</f>
        <v>0.12055890885270447</v>
      </c>
      <c r="M34" s="12"/>
      <c r="N34" s="12" t="str">
        <f>'[11]Retail volumes - data'!A8</f>
        <v>Kosovo</v>
      </c>
      <c r="O34" s="53">
        <f>'[11]Retail volumes - data'!I8/([11]Subscribers!J8)/3</f>
        <v>5.4389392695130398E-3</v>
      </c>
      <c r="P34" s="53">
        <f>'[11]Retail volumes - data'!N8/([11]Subscribers!O8)/3</f>
        <v>4.5601441137937482E-3</v>
      </c>
      <c r="Q34" s="12"/>
    </row>
    <row r="35" spans="1:17" s="6" customFormat="1" ht="15.75" customHeight="1" x14ac:dyDescent="0.35">
      <c r="A35" s="416"/>
      <c r="B35" s="12" t="str">
        <f>'[11]Retail volumes - voice'!A9</f>
        <v>Montenegro</v>
      </c>
      <c r="C35" s="13">
        <f>('[11]Retail volumes - voice'!I9/([11]Subscribers!J9))/3</f>
        <v>85.011939995825273</v>
      </c>
      <c r="D35" s="13">
        <f>('[11]Retail volumes - voice'!N9/([11]Subscribers!O9))/3</f>
        <v>98.595770341537118</v>
      </c>
      <c r="E35" s="12"/>
      <c r="F35" s="12" t="str">
        <f>'[11]Retail volumes - voice'!A9</f>
        <v>Montenegro</v>
      </c>
      <c r="G35" s="13">
        <f>('[11]Retail volumes - voice'!I19/([11]Subscribers!J9))/3</f>
        <v>31.830358869290027</v>
      </c>
      <c r="H35" s="13">
        <f>('[11]Retail volumes - voice'!N19/([11]Subscribers!O9))/3</f>
        <v>35.275357621633816</v>
      </c>
      <c r="I35" s="12"/>
      <c r="J35" s="12" t="str">
        <f>'[11]Retail volumes - SMS'!A9</f>
        <v>Montenegro</v>
      </c>
      <c r="K35" s="14">
        <f>'[11]Retail volumes - SMS'!I9/[11]Subscribers!J9/3</f>
        <v>6.8046053820517018</v>
      </c>
      <c r="L35" s="14">
        <f>'[11]Retail volumes - SMS'!N9/[11]Subscribers!O9/3</f>
        <v>6.428978773379284</v>
      </c>
      <c r="M35" s="12"/>
      <c r="N35" s="12" t="str">
        <f>'[11]Retail volumes - data'!A9</f>
        <v>Montenegro</v>
      </c>
      <c r="O35" s="53">
        <f>'[11]Retail volumes - data'!I9/([11]Subscribers!J9)/3</f>
        <v>0.94737248058549817</v>
      </c>
      <c r="P35" s="53">
        <f>'[11]Retail volumes - data'!N9/([11]Subscribers!O9)/3</f>
        <v>1.3006015974937095</v>
      </c>
      <c r="Q35" s="12"/>
    </row>
    <row r="36" spans="1:17" s="6" customFormat="1" ht="15.75" customHeight="1" x14ac:dyDescent="0.35">
      <c r="A36" s="416"/>
      <c r="B36" s="12" t="str">
        <f>'[11]Retail volumes - voice'!A12</f>
        <v>North Macedonia</v>
      </c>
      <c r="C36" s="13">
        <f>('[11]Retail volumes - voice'!I12/([11]Subscribers!J12))/3</f>
        <v>0.744379309921542</v>
      </c>
      <c r="D36" s="13">
        <f>('[11]Retail volumes - voice'!N12/([11]Subscribers!O12))/3</f>
        <v>0.77858794168285705</v>
      </c>
      <c r="E36" s="12"/>
      <c r="F36" s="12" t="str">
        <f>'[11]Retail volumes - voice'!A12</f>
        <v>North Macedonia</v>
      </c>
      <c r="G36" s="13">
        <f>('[11]Retail volumes - voice'!I22/([11]Subscribers!J12))/3</f>
        <v>1.0502297271394159</v>
      </c>
      <c r="H36" s="13">
        <f>('[11]Retail volumes - voice'!N22/([11]Subscribers!O12))/3</f>
        <v>1.0859010040699848</v>
      </c>
      <c r="I36" s="12"/>
      <c r="J36" s="12" t="str">
        <f>'[11]Retail volumes - SMS'!A12</f>
        <v>North Macedonia</v>
      </c>
      <c r="K36" s="14">
        <f>'[11]Retail volumes - SMS'!I12/[11]Subscribers!J12/3</f>
        <v>0.73023373076912179</v>
      </c>
      <c r="L36" s="14">
        <f>'[11]Retail volumes - SMS'!N12/[11]Subscribers!O12/3</f>
        <v>0.67778988769369286</v>
      </c>
      <c r="M36" s="12"/>
      <c r="N36" s="12" t="str">
        <f>'[11]Retail volumes - data'!A12</f>
        <v>North Macedonia</v>
      </c>
      <c r="O36" s="53">
        <f>'[11]Retail volumes - data'!I12/([11]Subscribers!J12)/3</f>
        <v>5.9741291115028503E-3</v>
      </c>
      <c r="P36" s="53">
        <f>'[11]Retail volumes - data'!N12/([11]Subscribers!O12)/3</f>
        <v>1.0641872714155216E-2</v>
      </c>
      <c r="Q36" s="12"/>
    </row>
    <row r="37" spans="1:17" s="6" customFormat="1" ht="15.75" customHeight="1" x14ac:dyDescent="0.35">
      <c r="A37" s="416"/>
      <c r="B37" s="12" t="str">
        <f>'[11]Retail volumes - voice'!A11</f>
        <v>Serbia</v>
      </c>
      <c r="C37" s="13">
        <f>('[11]Retail volumes - voice'!I11/([11]Subscribers!J11))/3</f>
        <v>0.84423022644261803</v>
      </c>
      <c r="D37" s="13">
        <f>('[11]Retail volumes - voice'!N11/([11]Subscribers!O11))/3</f>
        <v>1.3379342365089693</v>
      </c>
      <c r="E37" s="12"/>
      <c r="F37" s="12" t="str">
        <f>'[11]Retail volumes - voice'!A11</f>
        <v>Serbia</v>
      </c>
      <c r="G37" s="13">
        <f>('[11]Retail volumes - voice'!I21/([11]Subscribers!J11))/3</f>
        <v>1.0726145929687187</v>
      </c>
      <c r="H37" s="13">
        <f>('[11]Retail volumes - voice'!N21/([11]Subscribers!O11))/3</f>
        <v>1.8451427321301817</v>
      </c>
      <c r="I37" s="12"/>
      <c r="J37" s="12" t="str">
        <f>'[11]Retail volumes - SMS'!A11</f>
        <v>Serbia</v>
      </c>
      <c r="K37" s="14">
        <f>'[11]Retail volumes - SMS'!I11/[11]Subscribers!J11/3</f>
        <v>0.77065337577327597</v>
      </c>
      <c r="L37" s="14">
        <f>'[11]Retail volumes - SMS'!N11/[11]Subscribers!O11/3</f>
        <v>1.2758774531860968</v>
      </c>
      <c r="M37" s="12"/>
      <c r="N37" s="12" t="str">
        <f>'[11]Retail volumes - data'!A11</f>
        <v>Serbia</v>
      </c>
      <c r="O37" s="14">
        <f>'[11]Retail volumes - data'!I11/([11]Subscribers!J11)/3</f>
        <v>3.9982692402635448E-3</v>
      </c>
      <c r="P37" s="14">
        <f>'[11]Retail volumes - data'!N11/([11]Subscribers!O11)/3</f>
        <v>1.0012276080939976E-2</v>
      </c>
      <c r="Q37" s="12"/>
    </row>
    <row r="38" spans="1:17" s="36" customFormat="1" x14ac:dyDescent="0.35">
      <c r="A38" s="43"/>
    </row>
    <row r="39" spans="1:17" s="4" customFormat="1" ht="44.25" customHeight="1" x14ac:dyDescent="0.35">
      <c r="A39" s="410" t="s">
        <v>87</v>
      </c>
      <c r="B39" s="390" t="s">
        <v>85</v>
      </c>
      <c r="C39" s="390"/>
      <c r="D39" s="390"/>
      <c r="E39" s="3"/>
      <c r="F39" s="390" t="s">
        <v>9</v>
      </c>
      <c r="G39" s="390"/>
      <c r="H39" s="390"/>
      <c r="I39" s="3"/>
      <c r="J39" s="390" t="s">
        <v>10</v>
      </c>
      <c r="K39" s="390"/>
      <c r="L39" s="390"/>
      <c r="M39" s="3"/>
      <c r="N39" s="390" t="s">
        <v>11</v>
      </c>
      <c r="O39" s="390"/>
      <c r="P39" s="390"/>
      <c r="Q39" s="3"/>
    </row>
    <row r="40" spans="1:17" s="6" customFormat="1" ht="15" customHeight="1" x14ac:dyDescent="0.35">
      <c r="A40" s="410"/>
      <c r="B40" s="5" t="s">
        <v>4</v>
      </c>
      <c r="C40" s="5" t="s">
        <v>153</v>
      </c>
      <c r="D40" s="5" t="s">
        <v>154</v>
      </c>
      <c r="E40" s="5"/>
      <c r="F40" s="5" t="s">
        <v>4</v>
      </c>
      <c r="G40" s="5" t="s">
        <v>153</v>
      </c>
      <c r="H40" s="5" t="s">
        <v>154</v>
      </c>
      <c r="I40" s="5"/>
      <c r="J40" s="5" t="s">
        <v>4</v>
      </c>
      <c r="K40" s="5" t="s">
        <v>153</v>
      </c>
      <c r="L40" s="5" t="s">
        <v>154</v>
      </c>
      <c r="M40" s="5"/>
      <c r="N40" s="5" t="s">
        <v>4</v>
      </c>
      <c r="O40" s="5" t="s">
        <v>153</v>
      </c>
      <c r="P40" s="5" t="s">
        <v>154</v>
      </c>
      <c r="Q40" s="5"/>
    </row>
    <row r="41" spans="1:17" s="6" customFormat="1" ht="15" customHeight="1" x14ac:dyDescent="0.35">
      <c r="A41" s="410"/>
      <c r="B41" s="5" t="str">
        <f>'[11]List of NRAs'!A5</f>
        <v>Albania</v>
      </c>
      <c r="C41" s="15">
        <f>(('[11]Retail volumes - voice'!I10+'[11]Retail volumes - voice'!J10)/([11]Subscribers!I10))/3</f>
        <v>1.2240792204993254</v>
      </c>
      <c r="D41" s="15">
        <f>(('[11]Retail volumes - voice'!N10+'[11]Retail volumes - voice'!O10)/([11]Subscribers!N10))/3</f>
        <v>0.90308920295245176</v>
      </c>
      <c r="E41" s="5"/>
      <c r="F41" s="5" t="str">
        <f>'[11]Retail volumes - voice'!A40</f>
        <v>Albania</v>
      </c>
      <c r="G41" s="15">
        <f>('[11]Retail volumes - voice'!I20+'[11]Retail volumes - voice'!J20)/([11]Subscribers!I10)/3</f>
        <v>1.3808556131535068</v>
      </c>
      <c r="H41" s="15">
        <f>('[11]Retail volumes - voice'!N20+'[11]Retail volumes - voice'!O20)/([11]Subscribers!N10)/3</f>
        <v>1.0331219443967623</v>
      </c>
      <c r="I41" s="5"/>
      <c r="J41" s="5" t="str">
        <f>'[11]Retail volumes - SMS'!A10</f>
        <v>Albania</v>
      </c>
      <c r="K41" s="8">
        <f>('[11]Retail volumes - SMS'!I10+'[11]Retail volumes - SMS'!J10)/[11]Subscribers!I10/3</f>
        <v>0.64814281870940549</v>
      </c>
      <c r="L41" s="8">
        <f>('[11]Retail volumes - SMS'!N10+'[11]Retail volumes - SMS'!O10)/([11]Subscribers!N10)/3</f>
        <v>0.48262009681037848</v>
      </c>
      <c r="M41" s="5"/>
      <c r="N41" s="5" t="str">
        <f>'[11]Retail volumes - data'!A10</f>
        <v>Albania</v>
      </c>
      <c r="O41" s="9">
        <f>('[11]Retail volumes - data'!I10+'[11]Retail volumes - data'!J10)/([11]Subscribers!I10)/3</f>
        <v>2.7809522195788541E-2</v>
      </c>
      <c r="P41" s="9">
        <f>('[11]Retail volumes - data'!N10+'[11]Retail volumes - data'!O10)/([11]Subscribers!N10)/3</f>
        <v>3.220424650231811E-2</v>
      </c>
      <c r="Q41" s="5"/>
    </row>
    <row r="42" spans="1:17" s="6" customFormat="1" ht="15" customHeight="1" x14ac:dyDescent="0.35">
      <c r="A42" s="410"/>
      <c r="B42" s="5" t="str">
        <f>'[11]List of NRAs'!A8</f>
        <v>Bosnia</v>
      </c>
      <c r="C42" s="15">
        <f>(('[11]Retail volumes - voice'!I13+'[11]Retail volumes - voice'!J13)/([11]Subscribers!I13))/3</f>
        <v>2.2499416721017664</v>
      </c>
      <c r="D42" s="15">
        <f>(('[11]Retail volumes - voice'!N13+'[11]Retail volumes - voice'!O13)/([11]Subscribers!N13))/3</f>
        <v>2.4071309339518177</v>
      </c>
      <c r="E42" s="5"/>
      <c r="F42" s="5" t="str">
        <f>'[11]Retail volumes - voice'!A43</f>
        <v>Bosnia</v>
      </c>
      <c r="G42" s="15">
        <f>('[11]Retail volumes - voice'!I23+'[11]Retail volumes - voice'!J23)/([11]Subscribers!I13)/3</f>
        <v>2.5969224079877407</v>
      </c>
      <c r="H42" s="15">
        <f>('[11]Retail volumes - voice'!N23+'[11]Retail volumes - voice'!O23)/([11]Subscribers!N13)/3</f>
        <v>2.7488472281138616</v>
      </c>
      <c r="I42" s="5"/>
      <c r="J42" s="5" t="str">
        <f>'[11]Retail volumes - SMS'!A13</f>
        <v>Bosnia</v>
      </c>
      <c r="K42" s="8">
        <f>('[11]Retail volumes - SMS'!I13+'[11]Retail volumes - SMS'!J13)/[11]Subscribers!I13/3</f>
        <v>2.1032682181887599</v>
      </c>
      <c r="L42" s="8">
        <f>('[11]Retail volumes - SMS'!N13+'[11]Retail volumes - SMS'!O13)/([11]Subscribers!N13)/3</f>
        <v>1.6364586260024205</v>
      </c>
      <c r="M42" s="5"/>
      <c r="N42" s="5" t="str">
        <f>'[11]Retail volumes - data'!A13</f>
        <v>Bosnia</v>
      </c>
      <c r="O42" s="9">
        <f>('[11]Retail volumes - data'!I13+'[11]Retail volumes - data'!J13)/([11]Subscribers!I13)/3</f>
        <v>1.5328346298034352E-2</v>
      </c>
      <c r="P42" s="9">
        <f>('[11]Retail volumes - data'!N13+'[11]Retail volumes - data'!O13)/([11]Subscribers!N13)/3</f>
        <v>1.8568193963166391E-2</v>
      </c>
      <c r="Q42" s="5"/>
    </row>
    <row r="43" spans="1:17" s="6" customFormat="1" ht="15" customHeight="1" x14ac:dyDescent="0.35">
      <c r="A43" s="410"/>
      <c r="B43" s="5" t="str">
        <f>'[11]List of NRAs'!A3</f>
        <v>Kosovo</v>
      </c>
      <c r="C43" s="15">
        <f>(('[11]Retail volumes - voice'!I8+'[11]Retail volumes - voice'!J8)/([11]Subscribers!I8))/3</f>
        <v>0.15338739249349775</v>
      </c>
      <c r="D43" s="15">
        <f>(('[11]Retail volumes - voice'!N8+'[11]Retail volumes - voice'!O8)/([11]Subscribers!N8))/3</f>
        <v>0.12260222582976743</v>
      </c>
      <c r="E43" s="5"/>
      <c r="F43" s="5" t="str">
        <f>'[11]Retail volumes - voice'!A38</f>
        <v>Kosovo</v>
      </c>
      <c r="G43" s="15">
        <f>('[11]Retail volumes - voice'!I18+'[11]Retail volumes - voice'!J18)/([11]Subscribers!I8)/3</f>
        <v>0.28828502575201909</v>
      </c>
      <c r="H43" s="15">
        <f>('[11]Retail volumes - voice'!N18+'[11]Retail volumes - voice'!O18)/([11]Subscribers!N8)/3</f>
        <v>0.24482976732389683</v>
      </c>
      <c r="I43" s="5"/>
      <c r="J43" s="5" t="str">
        <f>'[11]Retail volumes - SMS'!A8</f>
        <v>Kosovo</v>
      </c>
      <c r="K43" s="8">
        <f>('[11]Retail volumes - SMS'!I8+'[11]Retail volumes - SMS'!J8)/[11]Subscribers!I8/3</f>
        <v>0.18874255997114167</v>
      </c>
      <c r="L43" s="8">
        <f>('[11]Retail volumes - SMS'!N8+'[11]Retail volumes - SMS'!O8)/([11]Subscribers!N8)/3</f>
        <v>0.14083578209517814</v>
      </c>
      <c r="M43" s="5"/>
      <c r="N43" s="5" t="str">
        <f>'[11]Retail volumes - data'!A8</f>
        <v>Kosovo</v>
      </c>
      <c r="O43" s="9">
        <f>('[11]Retail volumes - data'!I8+'[11]Retail volumes - data'!J8)/([11]Subscribers!I8)/3</f>
        <v>1.7054660414036353E-2</v>
      </c>
      <c r="P43" s="9">
        <f>('[11]Retail volumes - data'!N8+'[11]Retail volumes - data'!O8)/([11]Subscribers!N8)/3</f>
        <v>1.5157147104995036E-2</v>
      </c>
      <c r="Q43" s="5"/>
    </row>
    <row r="44" spans="1:17" s="6" customFormat="1" ht="15.75" customHeight="1" x14ac:dyDescent="0.35">
      <c r="A44" s="410"/>
      <c r="B44" s="5" t="str">
        <f>'[11]List of NRAs'!A4</f>
        <v>Montenegro</v>
      </c>
      <c r="C44" s="15">
        <f>(('[11]Retail volumes - voice'!I9+'[11]Retail volumes - voice'!J9)/([11]Subscribers!I9))/3</f>
        <v>44.718881888018366</v>
      </c>
      <c r="D44" s="15">
        <f>(('[11]Retail volumes - voice'!N9+'[11]Retail volumes - voice'!O9)/([11]Subscribers!N9))/3</f>
        <v>51.376623086962319</v>
      </c>
      <c r="E44" s="5"/>
      <c r="F44" s="5" t="str">
        <f>'[11]Retail volumes - voice'!A39</f>
        <v>Montenegro</v>
      </c>
      <c r="G44" s="15">
        <f>('[11]Retail volumes - voice'!I19+'[11]Retail volumes - voice'!J19)/([11]Subscribers!I9)/3</f>
        <v>17.65011679885966</v>
      </c>
      <c r="H44" s="15">
        <f>('[11]Retail volumes - voice'!N19+'[11]Retail volumes - voice'!O19)/([11]Subscribers!N9)/3</f>
        <v>19.287207150530474</v>
      </c>
      <c r="I44" s="5"/>
      <c r="J44" s="5" t="str">
        <f>'[11]Retail volumes - SMS'!A9</f>
        <v>Montenegro</v>
      </c>
      <c r="K44" s="8">
        <f>('[11]Retail volumes - SMS'!I9+'[11]Retail volumes - SMS'!J9)/[11]Subscribers!I9/3</f>
        <v>3.7778497095570907</v>
      </c>
      <c r="L44" s="8">
        <f>('[11]Retail volumes - SMS'!N9+'[11]Retail volumes - SMS'!O9)/([11]Subscribers!N9)/3</f>
        <v>3.5288507124783592</v>
      </c>
      <c r="M44" s="5"/>
      <c r="N44" s="5" t="str">
        <f>'[11]Retail volumes - data'!A9</f>
        <v>Montenegro</v>
      </c>
      <c r="O44" s="9">
        <f>('[11]Retail volumes - data'!I9+'[11]Retail volumes - data'!J9)/([11]Subscribers!I9)/3</f>
        <v>0.49691677757462033</v>
      </c>
      <c r="P44" s="9">
        <f>('[11]Retail volumes - data'!N9+'[11]Retail volumes - data'!O9)/([11]Subscribers!N9)/3</f>
        <v>0.67596705725457584</v>
      </c>
      <c r="Q44" s="5"/>
    </row>
    <row r="45" spans="1:17" s="6" customFormat="1" ht="15.75" customHeight="1" x14ac:dyDescent="0.35">
      <c r="A45" s="410"/>
      <c r="B45" s="5" t="str">
        <f>'[11]List of NRAs'!A7</f>
        <v>North Macedonia</v>
      </c>
      <c r="C45" s="15">
        <f>(('[11]Retail volumes - voice'!I12+'[11]Retail volumes - voice'!J12)/([11]Subscribers!I12))/3</f>
        <v>0.7052693640592409</v>
      </c>
      <c r="D45" s="15">
        <f>(('[11]Retail volumes - voice'!N12+'[11]Retail volumes - voice'!O12)/([11]Subscribers!N12))/3</f>
        <v>0.73732394983776206</v>
      </c>
      <c r="E45" s="5"/>
      <c r="F45" s="5" t="str">
        <f>'[11]Retail volumes - voice'!A42</f>
        <v>North Macedonia</v>
      </c>
      <c r="G45" s="15">
        <f>('[11]Retail volumes - voice'!I22+'[11]Retail volumes - voice'!J22)/([11]Subscribers!I12)/3</f>
        <v>1.0371221249934439</v>
      </c>
      <c r="H45" s="15">
        <f>('[11]Retail volumes - voice'!N22+'[11]Retail volumes - voice'!O22)/([11]Subscribers!N12)/3</f>
        <v>1.0726953250606566</v>
      </c>
      <c r="I45" s="5"/>
      <c r="J45" s="5" t="str">
        <f>'[11]Retail volumes - SMS'!A12</f>
        <v>North Macedonia</v>
      </c>
      <c r="K45" s="8">
        <f>('[11]Retail volumes - SMS'!I12+'[11]Retail volumes - SMS'!J12)/[11]Subscribers!I12/3</f>
        <v>0.68427677523207819</v>
      </c>
      <c r="L45" s="8">
        <f>(('[11]Retail volumes - SMS'!N12+'[11]Retail volumes - SMS'!O12)/([11]Subscribers!N12)/3)</f>
        <v>0.64133068052266951</v>
      </c>
      <c r="M45" s="5"/>
      <c r="N45" s="5" t="str">
        <f>'[11]Retail volumes - data'!A12</f>
        <v>North Macedonia</v>
      </c>
      <c r="O45" s="9">
        <f>('[11]Retail volumes - data'!I12+'[11]Retail volumes - data'!J12)/([11]Subscribers!I12)/3</f>
        <v>8.2322658340630486E-3</v>
      </c>
      <c r="P45" s="9">
        <f>('[11]Retail volumes - data'!N12+'[11]Retail volumes - data'!O12)/([11]Subscribers!N12)/3</f>
        <v>1.0455486572344621E-2</v>
      </c>
      <c r="Q45" s="5"/>
    </row>
    <row r="46" spans="1:17" s="6" customFormat="1" ht="15.75" customHeight="1" x14ac:dyDescent="0.35">
      <c r="A46" s="410"/>
      <c r="B46" s="5" t="str">
        <f>'[11]List of NRAs'!A6</f>
        <v>Serbia</v>
      </c>
      <c r="C46" s="15">
        <f>(('[11]Retail volumes - voice'!I11+'[11]Retail volumes - voice'!J11)/([11]Subscribers!I11))/3</f>
        <v>0.84423022644261803</v>
      </c>
      <c r="D46" s="15">
        <f>(('[11]Retail volumes - voice'!N11+'[11]Retail volumes - voice'!O11)/([11]Subscribers!N11))/3</f>
        <v>1.3379342365089693</v>
      </c>
      <c r="E46" s="5"/>
      <c r="F46" s="5" t="str">
        <f>'[11]Retail volumes - voice'!A41</f>
        <v>Serbia</v>
      </c>
      <c r="G46" s="15">
        <f>('[11]Retail volumes - voice'!I21+'[11]Retail volumes - voice'!J21)/([11]Subscribers!I11)/3</f>
        <v>1.0726145929687187</v>
      </c>
      <c r="H46" s="15">
        <f>(('[11]Retail volumes - voice'!N21+'[11]Retail volumes - voice'!O21)/([11]Subscribers!N11)/3)</f>
        <v>1.8451427321301817</v>
      </c>
      <c r="I46" s="5"/>
      <c r="J46" s="5" t="str">
        <f>'[11]Retail volumes - SMS'!A11</f>
        <v>Serbia</v>
      </c>
      <c r="K46" s="8">
        <f>('[11]Retail volumes - SMS'!I11+'[11]Retail volumes - SMS'!J11)/[11]Subscribers!I11/3</f>
        <v>0.77065337577327597</v>
      </c>
      <c r="L46" s="8">
        <f>('[11]Retail volumes - SMS'!N11+'[11]Retail volumes - SMS'!O11)/([11]Subscribers!N11)/3</f>
        <v>1.2758774531860968</v>
      </c>
      <c r="M46" s="5"/>
      <c r="N46" s="5" t="str">
        <f>'[11]Retail volumes - data'!A11</f>
        <v>Serbia</v>
      </c>
      <c r="O46" s="9">
        <f>('[11]Retail volumes - data'!I11+'[11]Retail volumes - data'!J11)/([11]Subscribers!I11)/3</f>
        <v>3.9982692402635448E-3</v>
      </c>
      <c r="P46" s="9">
        <f>('[11]Retail volumes - data'!N11+'[11]Retail volumes - data'!O11)/([11]Subscribers!N11)/3</f>
        <v>1.0012276080939976E-2</v>
      </c>
      <c r="Q46" s="5"/>
    </row>
    <row r="47" spans="1:17" s="38" customFormat="1" x14ac:dyDescent="0.35">
      <c r="A47" s="37"/>
    </row>
    <row r="48" spans="1:17" s="4" customFormat="1" ht="44.25" customHeight="1" x14ac:dyDescent="0.35">
      <c r="A48" s="416" t="s">
        <v>88</v>
      </c>
      <c r="B48" s="396" t="s">
        <v>13</v>
      </c>
      <c r="C48" s="396"/>
      <c r="D48" s="396"/>
      <c r="E48" s="11"/>
      <c r="F48" s="396" t="s">
        <v>14</v>
      </c>
      <c r="G48" s="396"/>
      <c r="H48" s="396"/>
      <c r="I48" s="11"/>
      <c r="J48" s="396" t="s">
        <v>15</v>
      </c>
      <c r="K48" s="396"/>
      <c r="L48" s="396"/>
      <c r="M48" s="11"/>
      <c r="N48" s="396" t="s">
        <v>16</v>
      </c>
      <c r="O48" s="396"/>
      <c r="P48" s="396"/>
      <c r="Q48" s="11"/>
    </row>
    <row r="49" spans="1:44" s="6" customFormat="1" ht="15" customHeight="1" x14ac:dyDescent="0.35">
      <c r="A49" s="416"/>
      <c r="B49" s="12" t="s">
        <v>4</v>
      </c>
      <c r="C49" s="12" t="s">
        <v>153</v>
      </c>
      <c r="D49" s="12" t="s">
        <v>154</v>
      </c>
      <c r="E49" s="12"/>
      <c r="F49" s="12" t="s">
        <v>4</v>
      </c>
      <c r="G49" s="12" t="s">
        <v>153</v>
      </c>
      <c r="H49" s="12" t="s">
        <v>154</v>
      </c>
      <c r="I49" s="12"/>
      <c r="J49" s="12" t="s">
        <v>4</v>
      </c>
      <c r="K49" s="12" t="s">
        <v>153</v>
      </c>
      <c r="L49" s="12" t="s">
        <v>154</v>
      </c>
      <c r="M49" s="12"/>
      <c r="N49" s="12" t="s">
        <v>4</v>
      </c>
      <c r="O49" s="12" t="s">
        <v>153</v>
      </c>
      <c r="P49" s="12" t="s">
        <v>154</v>
      </c>
      <c r="Q49" s="12"/>
    </row>
    <row r="50" spans="1:44" s="6" customFormat="1" ht="15" customHeight="1" x14ac:dyDescent="0.35">
      <c r="A50" s="416"/>
      <c r="B50" s="12" t="str">
        <f>'[11]Retail volumes - voice'!A10</f>
        <v>Albania</v>
      </c>
      <c r="C50" s="13">
        <f>('[11]Retail volumes - voice'!K10/([11]Subscribers!K10))/3</f>
        <v>4.7989613232350026</v>
      </c>
      <c r="D50" s="13">
        <f>('[11]Retail volumes - voice'!P10/([11]Subscribers!P10))/3</f>
        <v>4.1673428316289671</v>
      </c>
      <c r="E50" s="12"/>
      <c r="F50" s="12" t="str">
        <f>'[11]Retail volumes - voice'!A40</f>
        <v>Albania</v>
      </c>
      <c r="G50" s="13">
        <f>('[11]Retail volumes - voice'!K20/([11]Subscribers!K10))/3</f>
        <v>3.8573730190689193</v>
      </c>
      <c r="H50" s="13">
        <f>('[11]Retail volumes - voice'!P20/([11]Subscribers!P10))/3</f>
        <v>3.1568519632857845</v>
      </c>
      <c r="I50" s="12"/>
      <c r="J50" s="12" t="str">
        <f>'[11]Retail volumes - SMS'!A10</f>
        <v>Albania</v>
      </c>
      <c r="K50" s="14">
        <f>'[11]Retail volumes - SMS'!K10/[11]Subscribers!K10/3</f>
        <v>1.8505266089154784</v>
      </c>
      <c r="L50" s="14">
        <f>'[11]Retail volumes - SMS'!P10/[11]Subscribers!P10/3</f>
        <v>1.3942385660424483</v>
      </c>
      <c r="M50" s="12"/>
      <c r="N50" s="12" t="str">
        <f>'[11]Retail volumes - data'!A10</f>
        <v>Albania</v>
      </c>
      <c r="O50" s="14">
        <f>'[11]Retail volumes - data'!K10/([11]Subscribers!K10)/3</f>
        <v>0.10924938393678463</v>
      </c>
      <c r="P50" s="14">
        <f>'[11]Retail volumes - data'!P10/([11]Subscribers!P10)/3</f>
        <v>0.10797544226168876</v>
      </c>
      <c r="Q50" s="12"/>
    </row>
    <row r="51" spans="1:44" s="6" customFormat="1" ht="15" customHeight="1" x14ac:dyDescent="0.35">
      <c r="A51" s="416"/>
      <c r="B51" s="12" t="str">
        <f>'[11]Retail volumes - voice'!A13</f>
        <v>Bosnia</v>
      </c>
      <c r="C51" s="13">
        <f>('[11]Retail volumes - voice'!K13/([11]Subscribers!K13))/3</f>
        <v>0.76256100285431616</v>
      </c>
      <c r="D51" s="13">
        <f>('[11]Retail volumes - voice'!P13/([11]Subscribers!P13))/3</f>
        <v>0.68917275865956862</v>
      </c>
      <c r="E51" s="12"/>
      <c r="F51" s="12" t="str">
        <f>'[11]Retail volumes - voice'!A43</f>
        <v>Bosnia</v>
      </c>
      <c r="G51" s="13">
        <f>('[11]Retail volumes - voice'!K23/([11]Subscribers!K13))/3</f>
        <v>0.7423233883243624</v>
      </c>
      <c r="H51" s="13">
        <f>('[11]Retail volumes - voice'!P23/([11]Subscribers!P13))/3</f>
        <v>0.84579919125556513</v>
      </c>
      <c r="I51" s="12"/>
      <c r="J51" s="12" t="str">
        <f>'[11]Retail volumes - SMS'!A13</f>
        <v>Bosnia</v>
      </c>
      <c r="K51" s="14">
        <f>'[11]Retail volumes - SMS'!K13/[11]Subscribers!K13/3</f>
        <v>1.1050470192031503</v>
      </c>
      <c r="L51" s="14">
        <f>'[11]Retail volumes - SMS'!P13/[11]Subscribers!P13/3</f>
        <v>1.1265285848800748</v>
      </c>
      <c r="M51" s="12"/>
      <c r="N51" s="12" t="str">
        <f>'[11]Retail volumes - data'!A13</f>
        <v>Bosnia</v>
      </c>
      <c r="O51" s="14">
        <f>'[11]Retail volumes - data'!K13/([11]Subscribers!K13)/3</f>
        <v>2.2513990589221313E-3</v>
      </c>
      <c r="P51" s="14">
        <f>'[11]Retail volumes - data'!P13/([11]Subscribers!P13)/3</f>
        <v>2.3768675932387259E-3</v>
      </c>
      <c r="Q51" s="12"/>
    </row>
    <row r="52" spans="1:44" s="6" customFormat="1" ht="15" customHeight="1" x14ac:dyDescent="0.35">
      <c r="A52" s="416"/>
      <c r="B52" s="12" t="str">
        <f>'[11]Retail volumes - voice'!A8</f>
        <v>Kosovo</v>
      </c>
      <c r="C52" s="13">
        <f>('[11]Retail volumes - voice'!K8/([11]Subscribers!K8))/3</f>
        <v>0.15939454219478158</v>
      </c>
      <c r="D52" s="13">
        <f>('[11]Retail volumes - voice'!P8/([11]Subscribers!P8))/3</f>
        <v>0.13122414378384334</v>
      </c>
      <c r="E52" s="12"/>
      <c r="F52" s="12" t="str">
        <f>'[11]Retail volumes - voice'!A38</f>
        <v>Kosovo</v>
      </c>
      <c r="G52" s="13">
        <f>('[11]Retail volumes - voice'!K18/([11]Subscribers!K8))/3</f>
        <v>0.22655914105781524</v>
      </c>
      <c r="H52" s="13">
        <f>('[11]Retail volumes - voice'!P18/([11]Subscribers!P8))/3</f>
        <v>0.18799145508011372</v>
      </c>
      <c r="I52" s="12"/>
      <c r="J52" s="12" t="str">
        <f>'[11]Retail volumes - SMS'!A8</f>
        <v>Kosovo</v>
      </c>
      <c r="K52" s="14">
        <f>'[11]Retail volumes - SMS'!K8/[11]Subscribers!K8/3</f>
        <v>0.34102684504696629</v>
      </c>
      <c r="L52" s="14">
        <f>'[11]Retail volumes - SMS'!P8/[11]Subscribers!P8/3</f>
        <v>0.27799016496027062</v>
      </c>
      <c r="M52" s="12"/>
      <c r="N52" s="12" t="str">
        <f>'[11]Retail volumes - data'!A8</f>
        <v>Kosovo</v>
      </c>
      <c r="O52" s="14">
        <f>'[11]Retail volumes - data'!K8/([11]Subscribers!K8)/3</f>
        <v>1.5863401044872705E-2</v>
      </c>
      <c r="P52" s="14">
        <f>'[11]Retail volumes - data'!P8/([11]Subscribers!P8)/3</f>
        <v>1.3878000700536805E-2</v>
      </c>
      <c r="Q52" s="12"/>
    </row>
    <row r="53" spans="1:44" s="6" customFormat="1" ht="15.75" customHeight="1" x14ac:dyDescent="0.35">
      <c r="A53" s="416"/>
      <c r="B53" s="12" t="str">
        <f>'[11]Retail volumes - voice'!A9</f>
        <v>Montenegro</v>
      </c>
      <c r="C53" s="13">
        <f>('[11]Retail volumes - voice'!K9/([11]Subscribers!K9))/3</f>
        <v>0.73375108445313819</v>
      </c>
      <c r="D53" s="13">
        <f>('[11]Retail volumes - voice'!P9/([11]Subscribers!P9))/3</f>
        <v>0.76801677907391863</v>
      </c>
      <c r="E53" s="12"/>
      <c r="F53" s="12" t="str">
        <f>'[11]Retail volumes - voice'!A39</f>
        <v>Montenegro</v>
      </c>
      <c r="G53" s="13">
        <f>('[11]Retail volumes - voice'!K19/([11]Subscribers!K9))/3</f>
        <v>0.99479255357453955</v>
      </c>
      <c r="H53" s="13">
        <f>('[11]Retail volumes - voice'!P19/([11]Subscribers!P9))/3</f>
        <v>0.8353776160013896</v>
      </c>
      <c r="I53" s="12"/>
      <c r="J53" s="12" t="str">
        <f>'[11]Retail volumes - SMS'!A9</f>
        <v>Montenegro</v>
      </c>
      <c r="K53" s="14">
        <f>'[11]Retail volumes - SMS'!K9/[11]Subscribers!K9/3</f>
        <v>0.90923195971451343</v>
      </c>
      <c r="L53" s="14">
        <f>'[11]Retail volumes - SMS'!P9/[11]Subscribers!P9/3</f>
        <v>0.75381364517903149</v>
      </c>
      <c r="M53" s="12"/>
      <c r="N53" s="12" t="str">
        <f>'[11]Retail volumes - data'!A9</f>
        <v>Montenegro</v>
      </c>
      <c r="O53" s="14">
        <f>'[11]Retail volumes - data'!K9/([11]Subscribers!K9)/3</f>
        <v>6.8048472578205654E-3</v>
      </c>
      <c r="P53" s="14">
        <f>'[11]Retail volumes - data'!P9/([11]Subscribers!P9)/3</f>
        <v>7.3785998643366149E-3</v>
      </c>
      <c r="Q53" s="12"/>
    </row>
    <row r="54" spans="1:44" s="6" customFormat="1" ht="15.75" customHeight="1" x14ac:dyDescent="0.35">
      <c r="A54" s="416"/>
      <c r="B54" s="12" t="str">
        <f>'[11]Retail volumes - voice'!A12</f>
        <v>North Macedonia</v>
      </c>
      <c r="C54" s="13">
        <f>('[11]Retail volumes - voice'!K12/([11]Subscribers!K12))/3</f>
        <v>0.41384681553491059</v>
      </c>
      <c r="D54" s="13">
        <f>('[11]Retail volumes - voice'!P12/([11]Subscribers!P12))/3</f>
        <v>0.4567488212425414</v>
      </c>
      <c r="E54" s="12"/>
      <c r="F54" s="12" t="str">
        <f>'[11]Retail volumes - voice'!A42</f>
        <v>North Macedonia</v>
      </c>
      <c r="G54" s="13">
        <f>('[11]Retail volumes - voice'!K22/([11]Subscribers!K12))/3</f>
        <v>0.67873073302335152</v>
      </c>
      <c r="H54" s="13">
        <f>('[11]Retail volumes - voice'!P22/([11]Subscribers!P12))/3</f>
        <v>0.70825316122138859</v>
      </c>
      <c r="I54" s="12"/>
      <c r="J54" s="12" t="str">
        <f>'[11]Retail volumes - SMS'!A12</f>
        <v>North Macedonia</v>
      </c>
      <c r="K54" s="14">
        <f>'[11]Retail volumes - SMS'!K12/[11]Subscribers!K12/3</f>
        <v>2.1530581579188062</v>
      </c>
      <c r="L54" s="14">
        <f>'[11]Retail volumes - SMS'!P12/[11]Subscribers!P12/3</f>
        <v>2.2494569160629392</v>
      </c>
      <c r="M54" s="12"/>
      <c r="N54" s="12" t="str">
        <f>'[11]Retail volumes - data'!A12</f>
        <v>North Macedonia</v>
      </c>
      <c r="O54" s="14">
        <f>'[11]Retail volumes - data'!K12/([11]Subscribers!K12)/3</f>
        <v>1.3166517556099372E-2</v>
      </c>
      <c r="P54" s="14">
        <f>'[11]Retail volumes - data'!P12/([11]Subscribers!P12)/3</f>
        <v>1.7530011705154357E-2</v>
      </c>
      <c r="Q54" s="12"/>
    </row>
    <row r="55" spans="1:44" s="6" customFormat="1" ht="15.75" customHeight="1" x14ac:dyDescent="0.35">
      <c r="A55" s="416"/>
      <c r="B55" s="12" t="str">
        <f>'[11]Retail volumes - voice'!A11</f>
        <v>Serbia</v>
      </c>
      <c r="C55" s="13">
        <f>('[11]Retail volumes - voice'!K11/([11]Subscribers!K11))/3</f>
        <v>0.64170139387843084</v>
      </c>
      <c r="D55" s="13">
        <f>('[11]Retail volumes - voice'!P11/([11]Subscribers!P11))/3</f>
        <v>0.49750012384792491</v>
      </c>
      <c r="E55" s="12"/>
      <c r="F55" s="12" t="str">
        <f>'[11]Retail volumes - voice'!A41</f>
        <v>Serbia</v>
      </c>
      <c r="G55" s="13">
        <f>('[11]Retail volumes - voice'!K21/([11]Subscribers!K11))/3</f>
        <v>0.86877607392049117</v>
      </c>
      <c r="H55" s="13">
        <f>('[11]Retail volumes - voice'!P21/([11]Subscribers!P11))/3</f>
        <v>0.67452765327396047</v>
      </c>
      <c r="I55" s="12"/>
      <c r="J55" s="12" t="str">
        <f>'[11]Retail volumes - SMS'!A11</f>
        <v>Serbia</v>
      </c>
      <c r="K55" s="14">
        <f>'[11]Retail volumes - SMS'!K11/[11]Subscribers!K11/3</f>
        <v>1.4026965195236498</v>
      </c>
      <c r="L55" s="14">
        <f>'[11]Retail volumes - SMS'!P11/[11]Subscribers!P11/3</f>
        <v>1.0341334140775504</v>
      </c>
      <c r="M55" s="12"/>
      <c r="N55" s="12" t="str">
        <f>'[11]Retail volumes - data'!A11</f>
        <v>Serbia</v>
      </c>
      <c r="O55" s="14">
        <f>'[11]Retail volumes - data'!K11/([11]Subscribers!K11)/3</f>
        <v>6.8481696649536862E-3</v>
      </c>
      <c r="P55" s="14">
        <f>'[11]Retail volumes - data'!P11/([11]Subscribers!P11)/3</f>
        <v>5.8986011897734494E-3</v>
      </c>
      <c r="Q55" s="12"/>
    </row>
    <row r="56" spans="1:44" s="38" customFormat="1" x14ac:dyDescent="0.35">
      <c r="A56" s="37"/>
      <c r="AJ56" s="48"/>
      <c r="AK56" s="48"/>
      <c r="AL56" s="48"/>
      <c r="AM56" s="48"/>
      <c r="AN56" s="48"/>
      <c r="AO56" s="48"/>
      <c r="AP56" s="48"/>
      <c r="AQ56" s="48"/>
      <c r="AR56" s="48"/>
    </row>
    <row r="57" spans="1:44" s="4" customFormat="1" ht="15" customHeight="1" x14ac:dyDescent="0.35">
      <c r="A57" s="416" t="s">
        <v>29</v>
      </c>
      <c r="B57" s="11" t="s">
        <v>30</v>
      </c>
      <c r="C57" s="11"/>
      <c r="D57" s="11"/>
      <c r="E57" s="11"/>
      <c r="F57" s="11"/>
      <c r="G57" s="11"/>
      <c r="H57" s="11"/>
      <c r="I57" s="11"/>
      <c r="J57" s="11"/>
      <c r="K57" s="11" t="s">
        <v>31</v>
      </c>
      <c r="L57" s="11"/>
      <c r="M57" s="11"/>
      <c r="N57" s="11"/>
      <c r="O57" s="11"/>
      <c r="P57" s="11"/>
      <c r="Q57" s="11"/>
      <c r="R57" s="11"/>
      <c r="S57" s="11"/>
      <c r="T57" s="11" t="s">
        <v>32</v>
      </c>
      <c r="U57" s="11"/>
      <c r="V57" s="11"/>
      <c r="W57" s="11"/>
      <c r="X57" s="11"/>
      <c r="Y57" s="11"/>
      <c r="Z57" s="11"/>
      <c r="AA57" s="11"/>
      <c r="AB57" s="11"/>
    </row>
    <row r="58" spans="1:44" s="4" customFormat="1" ht="15" customHeight="1" x14ac:dyDescent="0.35">
      <c r="A58" s="416"/>
      <c r="B58" s="11" t="s">
        <v>22</v>
      </c>
      <c r="C58" s="393" t="s">
        <v>153</v>
      </c>
      <c r="D58" s="393"/>
      <c r="E58" s="393"/>
      <c r="F58" s="175"/>
      <c r="G58" s="23" t="s">
        <v>154</v>
      </c>
      <c r="H58" s="23"/>
      <c r="I58" s="23"/>
      <c r="J58" s="11"/>
      <c r="K58" s="11" t="s">
        <v>22</v>
      </c>
      <c r="L58" s="393" t="s">
        <v>153</v>
      </c>
      <c r="M58" s="393"/>
      <c r="N58" s="393"/>
      <c r="O58" s="415" t="s">
        <v>154</v>
      </c>
      <c r="P58" s="415"/>
      <c r="Q58" s="415"/>
      <c r="R58" s="177"/>
      <c r="S58" s="11"/>
      <c r="T58" s="11" t="s">
        <v>22</v>
      </c>
      <c r="U58" s="393" t="s">
        <v>153</v>
      </c>
      <c r="V58" s="393"/>
      <c r="W58" s="393"/>
      <c r="X58" s="415" t="s">
        <v>154</v>
      </c>
      <c r="Y58" s="415"/>
      <c r="Z58" s="415"/>
      <c r="AA58" s="11"/>
      <c r="AB58" s="11"/>
    </row>
    <row r="59" spans="1:44" s="6" customFormat="1" ht="52.5" customHeight="1" x14ac:dyDescent="0.35">
      <c r="A59" s="416"/>
      <c r="B59" s="12" t="s">
        <v>4</v>
      </c>
      <c r="C59" s="17" t="s">
        <v>33</v>
      </c>
      <c r="D59" s="17" t="s">
        <v>34</v>
      </c>
      <c r="E59" s="17" t="s">
        <v>35</v>
      </c>
      <c r="F59" s="17" t="s">
        <v>4</v>
      </c>
      <c r="G59" s="17" t="s">
        <v>33</v>
      </c>
      <c r="H59" s="17" t="s">
        <v>34</v>
      </c>
      <c r="I59" s="17" t="s">
        <v>35</v>
      </c>
      <c r="J59" s="12"/>
      <c r="K59" s="12" t="s">
        <v>4</v>
      </c>
      <c r="L59" s="17" t="s">
        <v>33</v>
      </c>
      <c r="M59" s="17" t="s">
        <v>34</v>
      </c>
      <c r="N59" s="17" t="s">
        <v>35</v>
      </c>
      <c r="O59" s="17" t="s">
        <v>4</v>
      </c>
      <c r="P59" s="17" t="s">
        <v>33</v>
      </c>
      <c r="Q59" s="17" t="s">
        <v>34</v>
      </c>
      <c r="R59" s="17" t="s">
        <v>35</v>
      </c>
      <c r="S59" s="12"/>
      <c r="T59" s="12" t="s">
        <v>4</v>
      </c>
      <c r="U59" s="17" t="s">
        <v>33</v>
      </c>
      <c r="V59" s="17" t="s">
        <v>34</v>
      </c>
      <c r="W59" s="17" t="s">
        <v>35</v>
      </c>
      <c r="X59" s="17" t="s">
        <v>4</v>
      </c>
      <c r="Y59" s="17" t="s">
        <v>33</v>
      </c>
      <c r="Z59" s="17" t="s">
        <v>34</v>
      </c>
      <c r="AA59" s="17" t="s">
        <v>35</v>
      </c>
      <c r="AB59" s="12"/>
    </row>
    <row r="60" spans="1:44" s="6" customFormat="1" ht="15" customHeight="1" x14ac:dyDescent="0.35">
      <c r="A60" s="416"/>
      <c r="B60" s="12" t="str">
        <f>'[11]Wholesale voice'!G10</f>
        <v>Albania</v>
      </c>
      <c r="C60" s="24">
        <f>('[11]Wholesale voice'!H20+'[11]Wholesale voice'!H40)/('[11]Wholesale voice'!H10+'[11]Wholesale voice'!H30)</f>
        <v>5.2139657490016124E-2</v>
      </c>
      <c r="D60" s="24">
        <f>('[11]Wholesale voice'!I20+'[11]Wholesale voice'!I40)/('[11]Wholesale voice'!I10+'[11]Wholesale voice'!I30)</f>
        <v>8.6603573608061382E-2</v>
      </c>
      <c r="E60" s="24">
        <f>('[11]Wholesale voice'!J20+'[11]Wholesale voice'!J40)/('[11]Wholesale voice'!J10+'[11]Wholesale voice'!J30)</f>
        <v>0.13047150433625251</v>
      </c>
      <c r="F60" s="24" t="str">
        <f>'[11]Wholesale voice'!G20</f>
        <v>Albania</v>
      </c>
      <c r="G60" s="24">
        <f>('[11]Wholesale voice'!K20+'[11]Wholesale voice'!K40)/('[11]Wholesale voice'!K10+'[11]Wholesale voice'!K30)</f>
        <v>5.1700868006217995E-2</v>
      </c>
      <c r="H60" s="24">
        <f>('[11]Wholesale voice'!L20+'[11]Wholesale voice'!L40)/('[11]Wholesale voice'!L10+'[11]Wholesale voice'!L30)</f>
        <v>6.8967673307989183E-2</v>
      </c>
      <c r="I60" s="24">
        <f>('[11]Wholesale voice'!M20+'[11]Wholesale voice'!M40)/('[11]Wholesale voice'!M10+'[11]Wholesale voice'!M30)</f>
        <v>0.10167673687662253</v>
      </c>
      <c r="J60" s="12"/>
      <c r="K60" s="25" t="str">
        <f>'[11]Wholesale SMS'!G10</f>
        <v>Albania</v>
      </c>
      <c r="L60" s="24">
        <f>('[11]Wholesale SMS'!H20+'[11]Wholesale SMS'!H40)/('[11]Wholesale SMS'!H10+'[11]Wholesale SMS'!H30)</f>
        <v>1.1209495897269642E-2</v>
      </c>
      <c r="M60" s="24">
        <f>('[11]Wholesale SMS'!I20+'[11]Wholesale SMS'!I40)/('[11]Wholesale SMS'!I10+'[11]Wholesale SMS'!I30)</f>
        <v>1.7567636036955266E-2</v>
      </c>
      <c r="N60" s="24">
        <f>('[11]Wholesale SMS'!J20+'[11]Wholesale SMS'!J40)/('[11]Wholesale SMS'!J10+'[11]Wholesale SMS'!J30)</f>
        <v>1.117582268710493E-2</v>
      </c>
      <c r="O60" s="24" t="str">
        <f>'[11]Wholesale SMS'!G20</f>
        <v>Albania</v>
      </c>
      <c r="P60" s="24">
        <f>('[11]Wholesale SMS'!K20+'[11]Wholesale SMS'!K40)/('[11]Wholesale SMS'!K10+'[11]Wholesale SMS'!K30)</f>
        <v>1.2803111740306777E-2</v>
      </c>
      <c r="Q60" s="24">
        <f>('[11]Wholesale SMS'!L20+'[11]Wholesale SMS'!L40)/('[11]Wholesale SMS'!L10+'[11]Wholesale SMS'!L30)</f>
        <v>1.7824715617675214E-2</v>
      </c>
      <c r="R60" s="24">
        <f>('[11]Wholesale SMS'!M20+'[11]Wholesale SMS'!M40)/('[11]Wholesale SMS'!M10+'[11]Wholesale SMS'!M30)</f>
        <v>1.432072345863172E-2</v>
      </c>
      <c r="S60" s="12"/>
      <c r="T60" s="12" t="str">
        <f>'[11]Wholesale data'!G10</f>
        <v>Albania</v>
      </c>
      <c r="U60" s="18">
        <f>('[11]Wholesale data'!H20+'[11]Wholesale data'!H40)/('[11]Wholesale data'!H10+'[11]Wholesale data'!H30)</f>
        <v>3.724153034806283</v>
      </c>
      <c r="V60" s="18">
        <f>('[11]Wholesale data'!I20+'[11]Wholesale data'!I40)/('[11]Wholesale data'!I10+'[11]Wholesale data'!I30)</f>
        <v>3.4256712236263511</v>
      </c>
      <c r="W60" s="18">
        <f>('[11]Wholesale data'!J20+'[11]Wholesale data'!J40)/('[11]Wholesale data'!J10+'[11]Wholesale data'!J30)</f>
        <v>9.1821613439227239</v>
      </c>
      <c r="X60" s="25" t="str">
        <f>'[11]Wholesale data'!G20</f>
        <v>Albania</v>
      </c>
      <c r="Y60" s="18">
        <f>('[11]Wholesale data'!K20+'[11]Wholesale data'!K40)/('[11]Wholesale data'!K10+'[11]Wholesale data'!K30)</f>
        <v>5.6053925553916244</v>
      </c>
      <c r="Z60" s="18">
        <f>('[11]Wholesale data'!L20+'[11]Wholesale data'!L40)/('[11]Wholesale data'!L10+'[11]Wholesale data'!L30)</f>
        <v>4.5919927356261567</v>
      </c>
      <c r="AA60" s="18">
        <f>('[11]Wholesale data'!M20+'[11]Wholesale data'!M40)/('[11]Wholesale data'!M10+'[11]Wholesale data'!M30)</f>
        <v>11.805858230062043</v>
      </c>
      <c r="AB60" s="12"/>
    </row>
    <row r="61" spans="1:44" s="6" customFormat="1" ht="15" customHeight="1" x14ac:dyDescent="0.35">
      <c r="A61" s="416"/>
      <c r="B61" s="12" t="str">
        <f>'[11]Wholesale voice'!G13</f>
        <v>Bosnia</v>
      </c>
      <c r="C61" s="24">
        <f>('[11]Wholesale voice'!H23+'[11]Wholesale voice'!H43)/('[11]Wholesale voice'!H13+'[11]Wholesale voice'!H33)</f>
        <v>1.2239974875993737E-2</v>
      </c>
      <c r="D61" s="24">
        <f>('[11]Wholesale voice'!I23+'[11]Wholesale voice'!I43)/('[11]Wholesale voice'!I13+'[11]Wholesale voice'!I33)</f>
        <v>6.4764804042138385E-2</v>
      </c>
      <c r="E61" s="24">
        <f>('[11]Wholesale voice'!J23+'[11]Wholesale voice'!J43)/('[11]Wholesale voice'!J13+'[11]Wholesale voice'!J33)</f>
        <v>0.13610230144327798</v>
      </c>
      <c r="F61" s="24" t="str">
        <f>'[11]Wholesale voice'!G23</f>
        <v>Bosnia</v>
      </c>
      <c r="G61" s="24">
        <f>('[11]Wholesale voice'!K23+'[11]Wholesale voice'!K43)/('[11]Wholesale voice'!K13+'[11]Wholesale voice'!K33)</f>
        <v>1.0247908698451862E-2</v>
      </c>
      <c r="H61" s="24">
        <f>('[11]Wholesale voice'!L23+'[11]Wholesale voice'!L43)/('[11]Wholesale voice'!L13+'[11]Wholesale voice'!L33)</f>
        <v>5.5748553145910949E-2</v>
      </c>
      <c r="I61" s="24">
        <f>('[11]Wholesale voice'!M23+'[11]Wholesale voice'!M43)/('[11]Wholesale voice'!M13+'[11]Wholesale voice'!M33)</f>
        <v>9.7123104085361317E-2</v>
      </c>
      <c r="J61" s="12"/>
      <c r="K61" s="25" t="str">
        <f>'[11]Wholesale SMS'!G13</f>
        <v>Bosnia</v>
      </c>
      <c r="L61" s="24">
        <f>('[11]Wholesale SMS'!H23+'[11]Wholesale SMS'!H43)/('[11]Wholesale SMS'!H13+'[11]Wholesale SMS'!H33)</f>
        <v>1.2769639456414943E-2</v>
      </c>
      <c r="M61" s="24">
        <f>('[11]Wholesale SMS'!I23+'[11]Wholesale SMS'!I43)/('[11]Wholesale SMS'!I13+'[11]Wholesale SMS'!I33)</f>
        <v>1.8426134101472532E-2</v>
      </c>
      <c r="N61" s="24">
        <f>('[11]Wholesale SMS'!J23+'[11]Wholesale SMS'!J43)/('[11]Wholesale SMS'!J13+'[11]Wholesale SMS'!J33)</f>
        <v>1.902592807864345E-2</v>
      </c>
      <c r="O61" s="24" t="str">
        <f>'[11]Wholesale SMS'!G23</f>
        <v>Bosnia</v>
      </c>
      <c r="P61" s="24">
        <f>('[11]Wholesale SMS'!K23+'[11]Wholesale SMS'!K43)/('[11]Wholesale SMS'!K13+'[11]Wholesale SMS'!K33)</f>
        <v>1.0514462151664487E-2</v>
      </c>
      <c r="Q61" s="24">
        <f>('[11]Wholesale SMS'!L23+'[11]Wholesale SMS'!L43)/('[11]Wholesale SMS'!L13+'[11]Wholesale SMS'!L33)</f>
        <v>1.6339188311290342E-2</v>
      </c>
      <c r="R61" s="24">
        <f>('[11]Wholesale SMS'!M23+'[11]Wholesale SMS'!M43)/('[11]Wholesale SMS'!M13+'[11]Wholesale SMS'!M33)</f>
        <v>1.495703561529671E-2</v>
      </c>
      <c r="S61" s="12"/>
      <c r="T61" s="12" t="str">
        <f>'[11]Wholesale data'!G13</f>
        <v>Bosnia</v>
      </c>
      <c r="U61" s="25">
        <f>('[11]Wholesale data'!H23+'[11]Wholesale data'!H43)/('[11]Wholesale data'!H13+'[11]Wholesale data'!H33)</f>
        <v>3.1602635046113305</v>
      </c>
      <c r="V61" s="25">
        <f>('[11]Wholesale data'!I23+'[11]Wholesale data'!I43)/('[11]Wholesale data'!I13+'[11]Wholesale data'!I33)</f>
        <v>6.9710836299585335</v>
      </c>
      <c r="W61" s="25">
        <f>('[11]Wholesale data'!J23+'[11]Wholesale data'!J43)/('[11]Wholesale data'!J13+'[11]Wholesale data'!J33)</f>
        <v>9.8718904945543926</v>
      </c>
      <c r="X61" s="25" t="str">
        <f>'[11]Wholesale data'!G23</f>
        <v>Bosnia</v>
      </c>
      <c r="Y61" s="18">
        <f>('[11]Wholesale data'!K23+'[11]Wholesale data'!K43)/('[11]Wholesale data'!K13+'[11]Wholesale data'!K33)</f>
        <v>2.7292069221785753</v>
      </c>
      <c r="Z61" s="18">
        <f>('[11]Wholesale data'!L23+'[11]Wholesale data'!L43)/('[11]Wholesale data'!L13+'[11]Wholesale data'!L33)</f>
        <v>3.7469227209625173</v>
      </c>
      <c r="AA61" s="18">
        <f>('[11]Wholesale data'!M23+'[11]Wholesale data'!M43)/('[11]Wholesale data'!M13+'[11]Wholesale data'!M33)</f>
        <v>8.2638052865741951</v>
      </c>
      <c r="AB61" s="12"/>
    </row>
    <row r="62" spans="1:44" s="6" customFormat="1" ht="15" customHeight="1" x14ac:dyDescent="0.35">
      <c r="A62" s="416"/>
      <c r="B62" s="12" t="str">
        <f>'[11]Wholesale voice'!G8</f>
        <v>Kosovo</v>
      </c>
      <c r="C62" s="24">
        <f>('[11]Wholesale voice'!H18+'[11]Wholesale voice'!H38)/('[11]Wholesale voice'!H8+'[11]Wholesale voice'!H28)</f>
        <v>5.9686067123034578E-2</v>
      </c>
      <c r="D62" s="24">
        <f>('[11]Wholesale voice'!I18+'[11]Wholesale voice'!I38)/('[11]Wholesale voice'!I8+'[11]Wholesale voice'!I28)</f>
        <v>0.29273642247020243</v>
      </c>
      <c r="E62" s="24">
        <f>('[11]Wholesale voice'!J18+'[11]Wholesale voice'!J38)/('[11]Wholesale voice'!J8+'[11]Wholesale voice'!J28)</f>
        <v>0.39557622823424177</v>
      </c>
      <c r="F62" s="24" t="str">
        <f>'[11]Wholesale voice'!G18</f>
        <v>Kosovo</v>
      </c>
      <c r="G62" s="24">
        <f>('[11]Wholesale voice'!K18+'[11]Wholesale voice'!K38)/('[11]Wholesale voice'!K8+'[11]Wholesale voice'!K28)</f>
        <v>5.1472288603837249E-2</v>
      </c>
      <c r="H62" s="24">
        <f>('[11]Wholesale voice'!L18+'[11]Wholesale voice'!L38)/('[11]Wholesale voice'!L8+'[11]Wholesale voice'!L28)</f>
        <v>0.23166590142024171</v>
      </c>
      <c r="I62" s="24">
        <f>('[11]Wholesale voice'!M18+'[11]Wholesale voice'!M38)/('[11]Wholesale voice'!M8+'[11]Wholesale voice'!M28)</f>
        <v>0.41623434057858422</v>
      </c>
      <c r="J62" s="12"/>
      <c r="K62" s="25" t="str">
        <f>'[11]Wholesale SMS'!G8</f>
        <v>Kosovo</v>
      </c>
      <c r="L62" s="24">
        <f>('[11]Wholesale SMS'!H18+'[11]Wholesale SMS'!H38)/('[11]Wholesale SMS'!H8+'[11]Wholesale SMS'!H28)</f>
        <v>1.1078149270361774E-2</v>
      </c>
      <c r="M62" s="24">
        <f>('[11]Wholesale SMS'!I18+'[11]Wholesale SMS'!I38)/('[11]Wholesale SMS'!I8+'[11]Wholesale SMS'!I28)</f>
        <v>2.7737463412256625E-2</v>
      </c>
      <c r="N62" s="24">
        <f>('[11]Wholesale SMS'!J18+'[11]Wholesale SMS'!J38)/('[11]Wholesale SMS'!J8+'[11]Wholesale SMS'!J28)</f>
        <v>2.8294717443065262E-2</v>
      </c>
      <c r="O62" s="24" t="str">
        <f>'[11]Wholesale SMS'!G18</f>
        <v>Kosovo</v>
      </c>
      <c r="P62" s="24">
        <f>('[11]Wholesale SMS'!K18+'[11]Wholesale SMS'!K38)/('[11]Wholesale SMS'!K8+'[11]Wholesale SMS'!K28)</f>
        <v>1.0214104203578546E-2</v>
      </c>
      <c r="Q62" s="24">
        <f>('[11]Wholesale SMS'!L18+'[11]Wholesale SMS'!L38)/('[11]Wholesale SMS'!L8+'[11]Wholesale SMS'!L28)</f>
        <v>1.9340673879860246E-2</v>
      </c>
      <c r="R62" s="24">
        <f>('[11]Wholesale SMS'!M18+'[11]Wholesale SMS'!M38)/('[11]Wholesale SMS'!M8+'[11]Wholesale SMS'!M28)</f>
        <v>4.2812087340576219E-2</v>
      </c>
      <c r="S62" s="12"/>
      <c r="T62" s="12" t="str">
        <f>'[11]Wholesale data'!G8</f>
        <v>Kosovo</v>
      </c>
      <c r="U62" s="18">
        <f>('[11]Wholesale data'!H18+'[11]Wholesale data'!H38)/('[11]Wholesale data'!H8+'[11]Wholesale data'!H28)</f>
        <v>6.7246803990742494</v>
      </c>
      <c r="V62" s="18">
        <f>('[11]Wholesale data'!I18+'[11]Wholesale data'!I38)/('[11]Wholesale data'!I8+'[11]Wholesale data'!I28)</f>
        <v>27.056111301498547</v>
      </c>
      <c r="W62" s="18">
        <f>('[11]Wholesale data'!J18+'[11]Wholesale data'!J38)/('[11]Wholesale data'!J8+'[11]Wholesale data'!J28)</f>
        <v>27.462415354731295</v>
      </c>
      <c r="X62" s="25" t="str">
        <f>'[11]Wholesale data'!G18</f>
        <v>Kosovo</v>
      </c>
      <c r="Y62" s="18">
        <f>('[11]Wholesale data'!K18+'[11]Wholesale data'!K38)/('[11]Wholesale data'!K8+'[11]Wholesale data'!K28)</f>
        <v>5.2607382302420227</v>
      </c>
      <c r="Z62" s="18">
        <f>('[11]Wholesale data'!L18+'[11]Wholesale data'!L38)/('[11]Wholesale data'!L8+'[11]Wholesale data'!L28)</f>
        <v>22.09860407535729</v>
      </c>
      <c r="AA62" s="18">
        <f>('[11]Wholesale data'!M18+'[11]Wholesale data'!M38)/('[11]Wholesale data'!M8+'[11]Wholesale data'!M28)</f>
        <v>35.334028507504442</v>
      </c>
      <c r="AB62" s="12"/>
    </row>
    <row r="63" spans="1:44" ht="15.75" customHeight="1" x14ac:dyDescent="0.35">
      <c r="A63" s="416"/>
      <c r="B63" s="12" t="str">
        <f>'[11]Wholesale voice'!G9</f>
        <v>Montenegro</v>
      </c>
      <c r="C63" s="24">
        <f>('[11]Wholesale voice'!H19+'[11]Wholesale voice'!H39)/('[11]Wholesale voice'!H9+'[11]Wholesale voice'!H29)</f>
        <v>4.2531027621283655E-2</v>
      </c>
      <c r="D63" s="24">
        <f>('[11]Wholesale voice'!I19+'[11]Wholesale voice'!I39)/('[11]Wholesale voice'!I9+'[11]Wholesale voice'!I29)</f>
        <v>0.15724585969344851</v>
      </c>
      <c r="E63" s="24">
        <f>('[11]Wholesale voice'!J19+'[11]Wholesale voice'!J39)/('[11]Wholesale voice'!J9+'[11]Wholesale voice'!J29)</f>
        <v>9.4513094908448891E-2</v>
      </c>
      <c r="F63" s="24" t="str">
        <f>'[11]Wholesale voice'!G19</f>
        <v>Montenegro</v>
      </c>
      <c r="G63" s="24">
        <f>('[11]Wholesale voice'!K19+'[11]Wholesale voice'!K39)/('[11]Wholesale voice'!K9+'[11]Wholesale voice'!K29)</f>
        <v>4.1782369798817325E-2</v>
      </c>
      <c r="H63" s="24">
        <f>('[11]Wholesale voice'!L19+'[11]Wholesale voice'!L39)/('[11]Wholesale voice'!L9+'[11]Wholesale voice'!L29)</f>
        <v>0.12054241812641432</v>
      </c>
      <c r="I63" s="24">
        <f>('[11]Wholesale voice'!M19+'[11]Wholesale voice'!M39)/('[11]Wholesale voice'!M9+'[11]Wholesale voice'!M29)</f>
        <v>0.12908115122299563</v>
      </c>
      <c r="J63" s="10"/>
      <c r="K63" s="25" t="str">
        <f>'[11]Wholesale SMS'!G9</f>
        <v>Montenegro</v>
      </c>
      <c r="L63" s="24">
        <f>('[11]Wholesale SMS'!H19+'[11]Wholesale SMS'!H39)/('[11]Wholesale SMS'!H9+'[11]Wholesale SMS'!H29)</f>
        <v>7.5725759431211894E-3</v>
      </c>
      <c r="M63" s="24">
        <f>('[11]Wholesale SMS'!I19+'[11]Wholesale SMS'!I39)/('[11]Wholesale SMS'!I9+'[11]Wholesale SMS'!I29)</f>
        <v>1.6560479184983452E-2</v>
      </c>
      <c r="N63" s="24">
        <f>('[11]Wholesale SMS'!J19+'[11]Wholesale SMS'!J39)/('[11]Wholesale SMS'!J9+'[11]Wholesale SMS'!J29)</f>
        <v>1.3828442401917575E-2</v>
      </c>
      <c r="O63" s="24" t="str">
        <f>'[11]Wholesale SMS'!G19</f>
        <v>Montenegro</v>
      </c>
      <c r="P63" s="24">
        <f>('[11]Wholesale SMS'!K19+'[11]Wholesale SMS'!K39)/('[11]Wholesale SMS'!K9+'[11]Wholesale SMS'!K29)</f>
        <v>6.6757593923319264E-3</v>
      </c>
      <c r="Q63" s="24">
        <f>('[11]Wholesale SMS'!L19+'[11]Wholesale SMS'!L39)/('[11]Wholesale SMS'!L9+'[11]Wholesale SMS'!L29)</f>
        <v>1.2981345868909363E-2</v>
      </c>
      <c r="R63" s="24">
        <f>('[11]Wholesale SMS'!M19+'[11]Wholesale SMS'!M39)/('[11]Wholesale SMS'!M9+'[11]Wholesale SMS'!M29)</f>
        <v>8.3592592872845772E-3</v>
      </c>
      <c r="S63" s="10"/>
      <c r="T63" s="12" t="str">
        <f>'[11]Wholesale data'!G9</f>
        <v>Montenegro</v>
      </c>
      <c r="U63" s="214">
        <f>('[11]Wholesale data'!H19+'[11]Wholesale data'!H39)/('[11]Wholesale data'!H9+'[11]Wholesale data'!H29)</f>
        <v>0.80094848764452087</v>
      </c>
      <c r="V63" s="214">
        <f>('[11]Wholesale data'!I19+'[11]Wholesale data'!I39)/('[11]Wholesale data'!I9+'[11]Wholesale data'!I29)</f>
        <v>6.9933033123320598</v>
      </c>
      <c r="W63" s="214">
        <f>('[11]Wholesale data'!J19+'[11]Wholesale data'!J39)/('[11]Wholesale data'!J9+'[11]Wholesale data'!J29)</f>
        <v>4.3026592186023018</v>
      </c>
      <c r="X63" s="25" t="str">
        <f>'[11]Wholesale data'!G19</f>
        <v>Montenegro</v>
      </c>
      <c r="Y63" s="214">
        <f>('[11]Wholesale data'!K19+'[11]Wholesale data'!K39)/('[11]Wholesale data'!K9+'[11]Wholesale data'!K29)</f>
        <v>0.7121911968188045</v>
      </c>
      <c r="Z63" s="214">
        <f>('[11]Wholesale data'!L19+'[11]Wholesale data'!L39)/('[11]Wholesale data'!L9+'[11]Wholesale data'!L29)</f>
        <v>9.3778156684678002</v>
      </c>
      <c r="AA63" s="214">
        <f>('[11]Wholesale data'!M19+'[11]Wholesale data'!M39)/('[11]Wholesale data'!M9+'[11]Wholesale data'!M29)</f>
        <v>3.2559805037863634</v>
      </c>
      <c r="AB63" s="10"/>
    </row>
    <row r="64" spans="1:44" ht="15.75" customHeight="1" x14ac:dyDescent="0.35">
      <c r="A64" s="416"/>
      <c r="B64" s="12" t="str">
        <f>'[11]Wholesale voice'!G12</f>
        <v>North Macedonia</v>
      </c>
      <c r="C64" s="24">
        <f>('[11]Wholesale voice'!H22+'[11]Wholesale voice'!H42)/('[11]Wholesale voice'!H12+'[11]Wholesale voice'!H32)</f>
        <v>3.7531740584661112E-2</v>
      </c>
      <c r="D64" s="24">
        <f>('[11]Wholesale voice'!I22+'[11]Wholesale voice'!I42)/('[11]Wholesale voice'!I12+'[11]Wholesale voice'!I32)</f>
        <v>8.2936344090292366E-2</v>
      </c>
      <c r="E64" s="24">
        <f>('[11]Wholesale voice'!J22+'[11]Wholesale voice'!J42)/('[11]Wholesale voice'!J12+'[11]Wholesale voice'!J32)</f>
        <v>9.1220804572408526E-2</v>
      </c>
      <c r="F64" s="24" t="str">
        <f>'[11]Wholesale voice'!G22</f>
        <v>North Macedonia</v>
      </c>
      <c r="G64" s="24">
        <f>('[11]Wholesale voice'!K22+'[11]Wholesale voice'!K42)/('[11]Wholesale voice'!K12+'[11]Wholesale voice'!K32)</f>
        <v>2.9204972730144878E-2</v>
      </c>
      <c r="H64" s="24">
        <f>('[11]Wholesale voice'!L22+'[11]Wholesale voice'!L42)/('[11]Wholesale voice'!L12+'[11]Wholesale voice'!L32)</f>
        <v>7.2001019802321611E-2</v>
      </c>
      <c r="I64" s="24">
        <f>('[11]Wholesale voice'!M22+'[11]Wholesale voice'!M42)/('[11]Wholesale voice'!M12+'[11]Wholesale voice'!M32)</f>
        <v>8.7831445549866188E-2</v>
      </c>
      <c r="J64" s="10"/>
      <c r="K64" s="25" t="str">
        <f>'[11]Wholesale SMS'!G12</f>
        <v>North Macedonia</v>
      </c>
      <c r="L64" s="24">
        <f>('[11]Wholesale SMS'!H22+'[11]Wholesale SMS'!H42)/('[11]Wholesale SMS'!H12+'[11]Wholesale SMS'!H32)</f>
        <v>1.6293923086364903E-2</v>
      </c>
      <c r="M64" s="24">
        <f>('[11]Wholesale SMS'!I22+'[11]Wholesale SMS'!I42)/('[11]Wholesale SMS'!I12+'[11]Wholesale SMS'!I32)</f>
        <v>2.8286604815863033E-2</v>
      </c>
      <c r="N64" s="24">
        <f>('[11]Wholesale SMS'!J22+'[11]Wholesale SMS'!J42)/('[11]Wholesale SMS'!J12+'[11]Wholesale SMS'!J32)</f>
        <v>2.1773724103699935E-2</v>
      </c>
      <c r="O64" s="24" t="str">
        <f>'[11]Wholesale SMS'!G22</f>
        <v>North Macedonia</v>
      </c>
      <c r="P64" s="24">
        <f>('[11]Wholesale SMS'!K22+'[11]Wholesale SMS'!K42)/('[11]Wholesale SMS'!K12+'[11]Wholesale SMS'!K32)</f>
        <v>1.535849037174637E-2</v>
      </c>
      <c r="Q64" s="24">
        <f>('[11]Wholesale SMS'!L22+'[11]Wholesale SMS'!L42)/('[11]Wholesale SMS'!L12+'[11]Wholesale SMS'!L32)</f>
        <v>2.2084164850029831E-2</v>
      </c>
      <c r="R64" s="24">
        <f>('[11]Wholesale SMS'!M22+'[11]Wholesale SMS'!M42)/('[11]Wholesale SMS'!M12+'[11]Wholesale SMS'!M32)</f>
        <v>1.9193025829177326E-2</v>
      </c>
      <c r="S64" s="10"/>
      <c r="T64" s="12" t="str">
        <f>'[11]Wholesale data'!G12</f>
        <v>North Macedonia</v>
      </c>
      <c r="U64" s="18">
        <f>('[11]Wholesale data'!H22+'[11]Wholesale data'!H42)/('[11]Wholesale data'!H12+'[11]Wholesale data'!H32)</f>
        <v>3.831239044494104</v>
      </c>
      <c r="V64" s="18">
        <f>('[11]Wholesale data'!I22+'[11]Wholesale data'!I42)/('[11]Wholesale data'!I12+'[11]Wholesale data'!I32)</f>
        <v>17.559832611838861</v>
      </c>
      <c r="W64" s="18">
        <f>('[11]Wholesale data'!J22+'[11]Wholesale data'!J42)/('[11]Wholesale data'!J12+'[11]Wholesale data'!J32)</f>
        <v>3.8830246400509689</v>
      </c>
      <c r="X64" s="25" t="str">
        <f>'[11]Wholesale data'!G22</f>
        <v>North Macedonia</v>
      </c>
      <c r="Y64" s="18">
        <f>('[11]Wholesale data'!K22+'[11]Wholesale data'!K42)/('[11]Wholesale data'!K12+'[11]Wholesale data'!K32)</f>
        <v>5.9252954946856287</v>
      </c>
      <c r="Z64" s="18">
        <f>('[11]Wholesale data'!L22+'[11]Wholesale data'!L42)/('[11]Wholesale data'!L12+'[11]Wholesale data'!L32)</f>
        <v>5.9282323557469736</v>
      </c>
      <c r="AA64" s="18">
        <f>('[11]Wholesale data'!M22+'[11]Wholesale data'!M42)/('[11]Wholesale data'!M12+'[11]Wholesale data'!M32)</f>
        <v>4.1365318908760438</v>
      </c>
      <c r="AB64" s="10"/>
    </row>
    <row r="65" spans="1:45" ht="15.75" customHeight="1" x14ac:dyDescent="0.35">
      <c r="A65" s="416"/>
      <c r="B65" s="12" t="str">
        <f>'[11]Wholesale voice'!G11</f>
        <v>Serbia</v>
      </c>
      <c r="C65" s="24">
        <f>('[11]Wholesale voice'!H21+'[11]Wholesale voice'!H41)/('[11]Wholesale voice'!H11+'[11]Wholesale voice'!H31)</f>
        <v>2.9540149632842135E-2</v>
      </c>
      <c r="D65" s="24">
        <f>('[11]Wholesale voice'!I21+'[11]Wholesale voice'!I41)/('[11]Wholesale voice'!I11+'[11]Wholesale voice'!I31)</f>
        <v>0.11749466310182595</v>
      </c>
      <c r="E65" s="24">
        <f>('[11]Wholesale voice'!J21+'[11]Wholesale voice'!J41)/('[11]Wholesale voice'!J11+'[11]Wholesale voice'!J31)</f>
        <v>0.15682486229961631</v>
      </c>
      <c r="F65" s="24" t="str">
        <f>'[11]Wholesale voice'!G21</f>
        <v>Serbia</v>
      </c>
      <c r="G65" s="24">
        <f>('[11]Wholesale voice'!K21+'[11]Wholesale voice'!K41)/('[11]Wholesale voice'!K11+'[11]Wholesale voice'!K31)</f>
        <v>2.8915637906979076E-2</v>
      </c>
      <c r="H65" s="24">
        <f>('[11]Wholesale voice'!L21+'[11]Wholesale voice'!L41)/('[11]Wholesale voice'!L11+'[11]Wholesale voice'!L31)</f>
        <v>0.11146372379301164</v>
      </c>
      <c r="I65" s="24">
        <f>('[11]Wholesale voice'!M21+'[11]Wholesale voice'!M41)/('[11]Wholesale voice'!M11+'[11]Wholesale voice'!M31)</f>
        <v>0.14338576767894429</v>
      </c>
      <c r="J65" s="10"/>
      <c r="K65" s="25" t="str">
        <f>'[11]Wholesale SMS'!G11</f>
        <v>Serbia</v>
      </c>
      <c r="L65" s="24">
        <f>('[11]Wholesale SMS'!H21+'[11]Wholesale SMS'!H41)/('[11]Wholesale SMS'!H11+'[11]Wholesale SMS'!H31)</f>
        <v>6.6627000912227417E-3</v>
      </c>
      <c r="M65" s="24">
        <f>('[11]Wholesale SMS'!I21+'[11]Wholesale SMS'!I41)/('[11]Wholesale SMS'!I11+'[11]Wholesale SMS'!I31)</f>
        <v>1.541638532056885E-2</v>
      </c>
      <c r="N65" s="24">
        <f>('[11]Wholesale SMS'!J21+'[11]Wholesale SMS'!J41)/('[11]Wholesale SMS'!J11+'[11]Wholesale SMS'!J31)</f>
        <v>2.0830577170553356E-2</v>
      </c>
      <c r="O65" s="24" t="str">
        <f>'[11]Wholesale SMS'!G21</f>
        <v>Serbia</v>
      </c>
      <c r="P65" s="24">
        <f>('[11]Wholesale SMS'!K21+'[11]Wholesale SMS'!K41)/('[11]Wholesale SMS'!K11+'[11]Wholesale SMS'!K31)</f>
        <v>6.7702545775496859E-3</v>
      </c>
      <c r="Q65" s="24">
        <f>('[11]Wholesale SMS'!L21+'[11]Wholesale SMS'!L41)/('[11]Wholesale SMS'!L11+'[11]Wholesale SMS'!L31)</f>
        <v>1.3423466924191212E-2</v>
      </c>
      <c r="R65" s="24">
        <f>('[11]Wholesale SMS'!M21+'[11]Wholesale SMS'!M41)/('[11]Wholesale SMS'!M11+'[11]Wholesale SMS'!M31)</f>
        <v>1.7884832252607837E-2</v>
      </c>
      <c r="S65" s="10"/>
      <c r="T65" s="12" t="str">
        <f>'[11]Wholesale data'!G11</f>
        <v>Serbia</v>
      </c>
      <c r="U65" s="18">
        <f>('[11]Wholesale data'!H21+'[11]Wholesale data'!H41)/('[11]Wholesale data'!H11+'[11]Wholesale data'!H31)</f>
        <v>-18.638674779101365</v>
      </c>
      <c r="V65" s="18">
        <f>('[11]Wholesale data'!I21+'[11]Wholesale data'!I41)/('[11]Wholesale data'!I11+'[11]Wholesale data'!I31)</f>
        <v>4.6276191495624719</v>
      </c>
      <c r="W65" s="18">
        <f>('[11]Wholesale data'!J21+'[11]Wholesale data'!J41)/('[11]Wholesale data'!J11+'[11]Wholesale data'!J31)</f>
        <v>7.7403495680624514</v>
      </c>
      <c r="X65" s="25" t="str">
        <f>'[11]Wholesale data'!G21</f>
        <v>Serbia</v>
      </c>
      <c r="Y65" s="18">
        <f>('[11]Wholesale data'!K21+'[11]Wholesale data'!K41)/('[11]Wholesale data'!K11+'[11]Wholesale data'!K31)</f>
        <v>0.77825595950647919</v>
      </c>
      <c r="Z65" s="18">
        <f>('[11]Wholesale data'!L21+'[11]Wholesale data'!L41)/('[11]Wholesale data'!L11+'[11]Wholesale data'!L31)</f>
        <v>7.6121043179929782</v>
      </c>
      <c r="AA65" s="18">
        <f>('[11]Wholesale data'!M21+'[11]Wholesale data'!M41)/('[11]Wholesale data'!M11+'[11]Wholesale data'!M31)</f>
        <v>6.7466277082299264</v>
      </c>
      <c r="AB65" s="10"/>
    </row>
    <row r="66" spans="1:45" s="36" customFormat="1" x14ac:dyDescent="0.35">
      <c r="A66" s="43"/>
      <c r="F66" s="44"/>
    </row>
    <row r="67" spans="1:45" s="4" customFormat="1" ht="15" customHeight="1" x14ac:dyDescent="0.35">
      <c r="A67" s="410"/>
      <c r="B67" s="3" t="s">
        <v>18</v>
      </c>
      <c r="C67" s="3"/>
      <c r="D67" s="3"/>
      <c r="E67" s="3"/>
      <c r="F67" s="3"/>
      <c r="G67" s="3"/>
      <c r="H67" s="3"/>
      <c r="I67" s="3"/>
      <c r="J67" s="3"/>
      <c r="K67" s="3"/>
      <c r="L67" s="3"/>
      <c r="M67" s="3" t="s">
        <v>19</v>
      </c>
      <c r="N67" s="3"/>
      <c r="O67" s="3"/>
      <c r="P67" s="3"/>
      <c r="Q67" s="3"/>
      <c r="R67" s="3"/>
      <c r="S67" s="3"/>
      <c r="T67" s="3"/>
      <c r="U67" s="3"/>
      <c r="V67" s="3"/>
      <c r="W67" s="3"/>
      <c r="X67" s="3" t="s">
        <v>20</v>
      </c>
      <c r="Y67" s="3"/>
      <c r="Z67" s="3"/>
      <c r="AA67" s="3"/>
      <c r="AB67" s="3"/>
      <c r="AC67" s="3"/>
      <c r="AD67" s="3"/>
      <c r="AE67" s="3"/>
      <c r="AF67" s="3"/>
      <c r="AG67" s="3"/>
      <c r="AH67" s="3"/>
      <c r="AI67" s="3" t="s">
        <v>21</v>
      </c>
      <c r="AJ67" s="3"/>
      <c r="AK67" s="3"/>
      <c r="AL67" s="3"/>
      <c r="AM67" s="3"/>
      <c r="AN67" s="3"/>
      <c r="AO67" s="3"/>
      <c r="AP67" s="3"/>
      <c r="AQ67" s="3"/>
      <c r="AR67" s="3"/>
      <c r="AS67" s="3"/>
    </row>
    <row r="68" spans="1:45" s="4" customFormat="1" ht="15" customHeight="1" x14ac:dyDescent="0.35">
      <c r="A68" s="410"/>
      <c r="B68" s="3" t="s">
        <v>22</v>
      </c>
      <c r="C68" s="401" t="s">
        <v>153</v>
      </c>
      <c r="D68" s="401"/>
      <c r="E68" s="401"/>
      <c r="F68" s="3"/>
      <c r="G68" s="20"/>
      <c r="H68" s="20" t="s">
        <v>154</v>
      </c>
      <c r="I68" s="3"/>
      <c r="J68" s="3"/>
      <c r="K68" s="3"/>
      <c r="L68" s="3"/>
      <c r="M68" s="3" t="s">
        <v>22</v>
      </c>
      <c r="N68" s="3"/>
      <c r="O68" s="26" t="s">
        <v>153</v>
      </c>
      <c r="P68" s="26"/>
      <c r="Q68" s="26"/>
      <c r="R68" s="20" t="s">
        <v>154</v>
      </c>
      <c r="S68" s="3"/>
      <c r="T68" s="3"/>
      <c r="U68" s="3"/>
      <c r="V68" s="3"/>
      <c r="W68" s="3"/>
      <c r="X68" s="3" t="s">
        <v>22</v>
      </c>
      <c r="Y68" s="401" t="s">
        <v>153</v>
      </c>
      <c r="Z68" s="401"/>
      <c r="AA68" s="401"/>
      <c r="AB68" s="3"/>
      <c r="AC68" s="178" t="s">
        <v>154</v>
      </c>
      <c r="AD68" s="178"/>
      <c r="AE68" s="3"/>
      <c r="AF68" s="3"/>
      <c r="AG68" s="3" t="s">
        <v>22</v>
      </c>
      <c r="AH68" s="401" t="s">
        <v>153</v>
      </c>
      <c r="AI68" s="401"/>
      <c r="AJ68" s="401"/>
      <c r="AK68" s="3"/>
      <c r="AL68" s="3"/>
      <c r="AM68" s="178"/>
      <c r="AN68" s="178" t="s">
        <v>154</v>
      </c>
      <c r="AO68" s="178"/>
      <c r="AP68" s="178"/>
      <c r="AQ68" s="3"/>
      <c r="AR68" s="3"/>
      <c r="AS68" s="3"/>
    </row>
    <row r="69" spans="1:45" s="6" customFormat="1" ht="15" customHeight="1" x14ac:dyDescent="0.35">
      <c r="A69" s="410"/>
      <c r="B69" s="5" t="s">
        <v>4</v>
      </c>
      <c r="C69" s="5" t="s">
        <v>52</v>
      </c>
      <c r="D69" s="21" t="s">
        <v>89</v>
      </c>
      <c r="E69" s="21" t="s">
        <v>24</v>
      </c>
      <c r="F69" s="21" t="s">
        <v>25</v>
      </c>
      <c r="G69" s="21" t="s">
        <v>4</v>
      </c>
      <c r="H69" s="21" t="s">
        <v>52</v>
      </c>
      <c r="I69" s="21" t="s">
        <v>91</v>
      </c>
      <c r="J69" s="21" t="s">
        <v>27</v>
      </c>
      <c r="K69" s="21" t="s">
        <v>28</v>
      </c>
      <c r="L69" s="5"/>
      <c r="M69" s="5" t="s">
        <v>4</v>
      </c>
      <c r="N69" s="5" t="s">
        <v>52</v>
      </c>
      <c r="O69" s="21" t="s">
        <v>91</v>
      </c>
      <c r="P69" s="21" t="s">
        <v>27</v>
      </c>
      <c r="Q69" s="21" t="s">
        <v>28</v>
      </c>
      <c r="R69" s="21" t="s">
        <v>4</v>
      </c>
      <c r="S69" s="21" t="s">
        <v>52</v>
      </c>
      <c r="T69" s="21" t="s">
        <v>89</v>
      </c>
      <c r="U69" s="21" t="s">
        <v>27</v>
      </c>
      <c r="V69" s="21" t="s">
        <v>28</v>
      </c>
      <c r="W69" s="3"/>
      <c r="X69" s="5" t="s">
        <v>4</v>
      </c>
      <c r="Y69" s="5" t="s">
        <v>52</v>
      </c>
      <c r="Z69" s="21" t="s">
        <v>26</v>
      </c>
      <c r="AA69" s="21" t="s">
        <v>27</v>
      </c>
      <c r="AB69" s="21" t="s">
        <v>28</v>
      </c>
      <c r="AC69" s="21" t="s">
        <v>4</v>
      </c>
      <c r="AD69" s="5" t="s">
        <v>52</v>
      </c>
      <c r="AE69" s="21" t="s">
        <v>26</v>
      </c>
      <c r="AF69" s="21" t="s">
        <v>27</v>
      </c>
      <c r="AG69" s="21" t="s">
        <v>28</v>
      </c>
      <c r="AH69" s="5"/>
      <c r="AI69" s="5" t="s">
        <v>4</v>
      </c>
      <c r="AJ69" s="5" t="s">
        <v>52</v>
      </c>
      <c r="AK69" s="21" t="s">
        <v>53</v>
      </c>
      <c r="AL69" s="21" t="s">
        <v>27</v>
      </c>
      <c r="AM69" s="21" t="s">
        <v>28</v>
      </c>
      <c r="AN69" s="21" t="s">
        <v>4</v>
      </c>
      <c r="AO69" s="5" t="s">
        <v>52</v>
      </c>
      <c r="AP69" s="21" t="s">
        <v>53</v>
      </c>
      <c r="AQ69" s="21" t="s">
        <v>27</v>
      </c>
      <c r="AR69" s="21" t="s">
        <v>28</v>
      </c>
      <c r="AS69" s="5"/>
    </row>
    <row r="70" spans="1:45" s="6" customFormat="1" ht="15" customHeight="1" x14ac:dyDescent="0.35">
      <c r="A70" s="410"/>
      <c r="B70" s="5" t="str">
        <f>'[11]Retail revenues - voice'!G10</f>
        <v>Albania</v>
      </c>
      <c r="C70" s="19">
        <f>'[11]Retail revenues - voice'!I10/'[11]Retail volumes - voice'!I10</f>
        <v>5.0962731462136236E-2</v>
      </c>
      <c r="D70" s="19">
        <f>'[11]Retail revenues - voice'!J10/'[11]Retail volumes - voice'!J10</f>
        <v>0.125863728927744</v>
      </c>
      <c r="E70" s="19">
        <f>'[11]Retail revenues - voice'!K10/'[11]Retail volumes - voice'!K10</f>
        <v>0.11940094119651071</v>
      </c>
      <c r="F70" s="19">
        <f>'[11]Retail revenues - voice'!L10/'[11]Retail volumes - voice'!L10</f>
        <v>0.53198029735932006</v>
      </c>
      <c r="G70" s="19" t="str">
        <f>'[11]Retail revenues - voice'!G10</f>
        <v>Albania</v>
      </c>
      <c r="H70" s="19">
        <f>'[11]Retail revenues - voice'!N10/'[11]Retail volumes - voice'!N10</f>
        <v>3.838856702253518E-2</v>
      </c>
      <c r="I70" s="19">
        <f>'[11]Retail revenues - voice'!O10/'[11]Retail volumes - voice'!O10</f>
        <v>0.12365564894821508</v>
      </c>
      <c r="J70" s="19">
        <f>'[11]Retail revenues - voice'!P10/'[11]Retail volumes - voice'!P10</f>
        <v>0.15797979916730392</v>
      </c>
      <c r="K70" s="19">
        <f>'[11]Retail revenues - voice'!Q10/'[11]Retail volumes - voice'!Q10</f>
        <v>0.51324046139657653</v>
      </c>
      <c r="L70" s="5"/>
      <c r="M70" s="5" t="str">
        <f>'[11]Retail revenues - voice'!G20</f>
        <v>Albania</v>
      </c>
      <c r="N70" s="19">
        <f>'[11]Retail revenues - voice'!I20/'[11]Retail volumes - voice'!I20</f>
        <v>3.3983456968267378E-2</v>
      </c>
      <c r="O70" s="19">
        <f>'[11]Retail revenues - voice'!J20/'[11]Retail volumes - voice'!J20</f>
        <v>0.12435932531211397</v>
      </c>
      <c r="P70" s="19">
        <f>'[11]Retail revenues - voice'!K20/'[11]Retail volumes - voice'!K20</f>
        <v>0.11922703413096818</v>
      </c>
      <c r="Q70" s="19">
        <f>'[11]Retail revenues - voice'!L20/'[11]Retail volumes - voice'!L20</f>
        <v>0.48149602049855733</v>
      </c>
      <c r="R70" s="19" t="str">
        <f>'[11]Retail revenues - voice'!G20</f>
        <v>Albania</v>
      </c>
      <c r="S70" s="19">
        <f>'[11]Retail revenues - voice'!N20/'[11]Retail volumes - voice'!N20</f>
        <v>3.0074613406948277E-2</v>
      </c>
      <c r="T70" s="19">
        <f>'[11]Retail revenues - voice'!O20/'[11]Retail volumes - voice'!O20</f>
        <v>9.8090428732780816E-2</v>
      </c>
      <c r="U70" s="19">
        <f>'[11]Retail revenues - voice'!P20/'[11]Retail volumes - voice'!P20</f>
        <v>0.15515733491830144</v>
      </c>
      <c r="V70" s="19">
        <f>'[11]Retail revenues - voice'!Q20/'[11]Retail volumes - voice'!Q20</f>
        <v>0.41040961160051459</v>
      </c>
      <c r="W70" s="3"/>
      <c r="X70" s="22" t="str">
        <f>'[11]Retail revenues - SMS'!G10</f>
        <v>Albania</v>
      </c>
      <c r="Y70" s="19">
        <f>'[11]Retail revenues - SMS'!I10/'[11]Retail volumes - SMS'!I10</f>
        <v>1.6343387564681938E-2</v>
      </c>
      <c r="Z70" s="19">
        <f>'[11]Retail revenues - SMS'!J10/'[11]Retail volumes - SMS'!J10</f>
        <v>5.3373081658028135E-2</v>
      </c>
      <c r="AA70" s="19">
        <f>'[11]Retail revenues - SMS'!K10/'[11]Retail volumes - SMS'!K10</f>
        <v>5.9329139496387122E-2</v>
      </c>
      <c r="AB70" s="19">
        <f>'[11]Retail revenues - SMS'!L10/'[11]Retail volumes - SMS'!L10</f>
        <v>0.18115974616456437</v>
      </c>
      <c r="AC70" s="19" t="str">
        <f>'[11]Retail revenues - SMS'!G10</f>
        <v>Albania</v>
      </c>
      <c r="AD70" s="19">
        <f>'[11]Retail revenues - SMS'!N10/'[11]Retail volumes - SMS'!N10</f>
        <v>1.0985696811629836E-2</v>
      </c>
      <c r="AE70" s="19">
        <f>'[11]Retail revenues - SMS'!O10/'[11]Retail volumes - SMS'!O10</f>
        <v>4.2646540543822879E-2</v>
      </c>
      <c r="AF70" s="19">
        <f>'[11]Retail revenues - SMS'!P10/'[11]Retail volumes - SMS'!P10</f>
        <v>7.9099926348788083E-2</v>
      </c>
      <c r="AG70" s="19">
        <f>'[11]Retail revenues - SMS'!Q10/'[11]Retail volumes - SMS'!Q10</f>
        <v>0.17505490189514325</v>
      </c>
      <c r="AH70" s="5"/>
      <c r="AI70" s="5" t="str">
        <f>'[11]Retail revenues - data'!G10</f>
        <v>Albania</v>
      </c>
      <c r="AJ70" s="19">
        <f>'[11]Retail revenues - data'!I10/'[11]Retail volumes - data'!I10</f>
        <v>5.5898770397866722</v>
      </c>
      <c r="AK70" s="19">
        <f>'[11]Retail revenues - data'!J10/'[11]Retail volumes - data'!J10</f>
        <v>15.091439644983099</v>
      </c>
      <c r="AL70" s="19">
        <f>'[11]Retail revenues - data'!K10/'[11]Retail volumes - data'!K10</f>
        <v>13.55298960988859</v>
      </c>
      <c r="AM70" s="19">
        <f>'[11]Retail revenues - data'!L10/'[11]Retail volumes - data'!L10</f>
        <v>35.855886693971009</v>
      </c>
      <c r="AN70" s="19" t="str">
        <f>'[11]Retail revenues - data'!G10</f>
        <v>Albania</v>
      </c>
      <c r="AO70" s="19">
        <f>'[11]Retail revenues - data'!N10/'[11]Retail volumes - data'!N10</f>
        <v>3.919358101868208</v>
      </c>
      <c r="AP70" s="19">
        <f>'[11]Retail revenues - data'!O10/'[11]Retail volumes - data'!O10</f>
        <v>6.0834827755228496</v>
      </c>
      <c r="AQ70" s="19">
        <f>'[11]Retail revenues - data'!P10/'[11]Retail volumes - data'!P10</f>
        <v>11.782932403461308</v>
      </c>
      <c r="AR70" s="19">
        <f>'[11]Retail revenues - data'!Q10/'[11]Retail volumes - data'!Q10</f>
        <v>20.644348570569846</v>
      </c>
      <c r="AS70" s="5"/>
    </row>
    <row r="71" spans="1:45" s="6" customFormat="1" ht="15" customHeight="1" x14ac:dyDescent="0.35">
      <c r="A71" s="410"/>
      <c r="B71" s="5" t="str">
        <f>'[11]Retail revenues - voice'!G13</f>
        <v>Bosnia</v>
      </c>
      <c r="C71" s="19">
        <f>'[11]Retail revenues - voice'!I13/'[11]Retail volumes - voice'!I13</f>
        <v>0.13350512654731558</v>
      </c>
      <c r="D71" s="19">
        <f>'[11]Retail revenues - voice'!J13/'[11]Retail volumes - voice'!J13</f>
        <v>0.20763405028779158</v>
      </c>
      <c r="E71" s="19">
        <f>'[11]Retail revenues - voice'!K13/'[11]Retail volumes - voice'!K13</f>
        <v>1.2826405992544803</v>
      </c>
      <c r="F71" s="19">
        <f>'[11]Retail revenues - voice'!L13/'[11]Retail volumes - voice'!L13</f>
        <v>1.6326134381993913</v>
      </c>
      <c r="G71" s="19" t="str">
        <f>'[11]Retail revenues - voice'!G13</f>
        <v>Bosnia</v>
      </c>
      <c r="H71" s="19">
        <f>'[11]Retail revenues - voice'!N13/'[11]Retail volumes - voice'!N13</f>
        <v>0.131698378914689</v>
      </c>
      <c r="I71" s="19">
        <f>'[11]Retail revenues - voice'!O13/'[11]Retail volumes - voice'!O13</f>
        <v>0.20545543905635649</v>
      </c>
      <c r="J71" s="19">
        <f>'[11]Retail revenues - voice'!P13/'[11]Retail volumes - voice'!P13</f>
        <v>1.0647945490159665</v>
      </c>
      <c r="K71" s="19">
        <f>'[11]Retail revenues - voice'!Q13/'[11]Retail volumes - voice'!Q13</f>
        <v>1.8323993536631484</v>
      </c>
      <c r="L71" s="5"/>
      <c r="M71" s="5" t="str">
        <f>'[11]Retail revenues - voice'!G23</f>
        <v>Bosnia</v>
      </c>
      <c r="N71" s="19">
        <f>'[11]Retail revenues - voice'!I23/'[11]Retail volumes - voice'!I23</f>
        <v>3.8824579593030893E-2</v>
      </c>
      <c r="O71" s="19">
        <f>'[11]Retail revenues - voice'!J23/'[11]Retail volumes - voice'!J23</f>
        <v>4.9349531057273847E-2</v>
      </c>
      <c r="P71" s="19">
        <f>'[11]Retail revenues - voice'!K23/'[11]Retail volumes - voice'!K23</f>
        <v>0.44988363724729658</v>
      </c>
      <c r="Q71" s="19">
        <f>'[11]Retail revenues - voice'!L23/'[11]Retail volumes - voice'!L23</f>
        <v>0.61054246343463192</v>
      </c>
      <c r="R71" s="19" t="str">
        <f>'[11]Retail revenues - voice'!G23</f>
        <v>Bosnia</v>
      </c>
      <c r="S71" s="19">
        <f>'[11]Retail revenues - voice'!N23/'[11]Retail volumes - voice'!N23</f>
        <v>3.9533228854587675E-2</v>
      </c>
      <c r="T71" s="19">
        <f>'[11]Retail revenues - voice'!O23/'[11]Retail volumes - voice'!O23</f>
        <v>4.5754788116422862E-2</v>
      </c>
      <c r="U71" s="19">
        <f>'[11]Retail revenues - voice'!P23/'[11]Retail volumes - voice'!P23</f>
        <v>0.4390474131719268</v>
      </c>
      <c r="V71" s="19">
        <f>'[11]Retail revenues - voice'!Q23/'[11]Retail volumes - voice'!Q23</f>
        <v>0.68345984329089127</v>
      </c>
      <c r="W71" s="3"/>
      <c r="X71" s="22" t="str">
        <f>'[11]Retail revenues - SMS'!G13</f>
        <v>Bosnia</v>
      </c>
      <c r="Y71" s="19">
        <f>'[11]Retail revenues - SMS'!I13/'[11]Retail volumes - SMS'!I13</f>
        <v>5.3422634358104633E-2</v>
      </c>
      <c r="Z71" s="19">
        <f>'[11]Retail revenues - SMS'!J13/'[11]Retail volumes - SMS'!J13</f>
        <v>5.286024619840695E-2</v>
      </c>
      <c r="AA71" s="19">
        <f>'[11]Retail revenues - SMS'!K13/'[11]Retail volumes - SMS'!K13</f>
        <v>0.22048516606361518</v>
      </c>
      <c r="AB71" s="19">
        <f>'[11]Retail revenues - SMS'!L13/'[11]Retail volumes - SMS'!L13</f>
        <v>0.24446916986107195</v>
      </c>
      <c r="AC71" s="19" t="str">
        <f>'[11]Retail revenues - SMS'!G13</f>
        <v>Bosnia</v>
      </c>
      <c r="AD71" s="19">
        <f>'[11]Retail revenues - SMS'!N13/'[11]Retail volumes - SMS'!N13</f>
        <v>5.3480526934357071E-2</v>
      </c>
      <c r="AE71" s="19">
        <f>'[11]Retail revenues - SMS'!O13/'[11]Retail volumes - SMS'!O13</f>
        <v>5.3131816765347457E-2</v>
      </c>
      <c r="AF71" s="19">
        <f>'[11]Retail revenues - SMS'!P13/'[11]Retail volumes - SMS'!P13</f>
        <v>0.2245470242684087</v>
      </c>
      <c r="AG71" s="19">
        <f>'[11]Retail revenues - SMS'!Q13/'[11]Retail volumes - SMS'!Q13</f>
        <v>0.23202594594594594</v>
      </c>
      <c r="AH71" s="5"/>
      <c r="AI71" s="5" t="str">
        <f>'[11]Retail revenues - data'!G13</f>
        <v>Bosnia</v>
      </c>
      <c r="AJ71" s="19">
        <f>'[11]Retail revenues - data'!I13/'[11]Retail volumes - data'!I13</f>
        <v>4.5309282809931659</v>
      </c>
      <c r="AK71" s="19">
        <f>'[11]Retail revenues - data'!J13/'[11]Retail volumes - data'!J13</f>
        <v>148.6352357320099</v>
      </c>
      <c r="AL71" s="19">
        <f>'[11]Retail revenues - data'!K13/'[11]Retail volumes - data'!K13</f>
        <v>103.51987673343605</v>
      </c>
      <c r="AM71" s="19">
        <f>'[11]Retail revenues - data'!L13/'[11]Retail volumes - data'!L13</f>
        <v>138.76499999999999</v>
      </c>
      <c r="AN71" s="19" t="str">
        <f>'[11]Retail revenues - data'!G13</f>
        <v>Bosnia</v>
      </c>
      <c r="AO71" s="19">
        <f>'[11]Retail revenues - data'!N13/'[11]Retail volumes - data'!N13</f>
        <v>3.9305569294687901</v>
      </c>
      <c r="AP71" s="19">
        <f>'[11]Retail revenues - data'!O13/'[11]Retail volumes - data'!O13</f>
        <v>143.85245901639345</v>
      </c>
      <c r="AQ71" s="19">
        <f>'[11]Retail revenues - data'!P13/'[11]Retail volumes - data'!P13</f>
        <v>104.23247863247863</v>
      </c>
      <c r="AR71" s="19">
        <f>'[11]Retail revenues - data'!Q13/'[11]Retail volumes - data'!Q13</f>
        <v>66.671193806872196</v>
      </c>
      <c r="AS71" s="5"/>
    </row>
    <row r="72" spans="1:45" s="6" customFormat="1" ht="15" customHeight="1" x14ac:dyDescent="0.35">
      <c r="A72" s="410"/>
      <c r="B72" s="5" t="str">
        <f>'[11]Retail revenues - voice'!G8</f>
        <v>Kosovo</v>
      </c>
      <c r="C72" s="19">
        <f>'[11]Retail revenues - voice'!I8/'[11]Retail volumes - voice'!I8</f>
        <v>0.1427990861917415</v>
      </c>
      <c r="D72" s="19" t="e">
        <f>'[11]Retail revenues - voice'!J8/'[11]Retail volumes - voice'!J8</f>
        <v>#DIV/0!</v>
      </c>
      <c r="E72" s="19">
        <f>'[11]Retail revenues - voice'!K8/'[11]Retail volumes - voice'!K8</f>
        <v>2.8030393246021772</v>
      </c>
      <c r="F72" s="19">
        <f>'[11]Retail revenues - voice'!L8/'[11]Retail volumes - voice'!L8</f>
        <v>4.2317688452677507</v>
      </c>
      <c r="G72" s="19" t="str">
        <f>'[11]Retail revenues - voice'!G8</f>
        <v>Kosovo</v>
      </c>
      <c r="H72" s="19">
        <f>'[11]Retail revenues - voice'!N8/'[11]Retail volumes - voice'!N8</f>
        <v>0.14467024601992567</v>
      </c>
      <c r="I72" s="19" t="e">
        <f>'[11]Retail revenues - voice'!O8/'[11]Retail volumes - voice'!O8</f>
        <v>#DIV/0!</v>
      </c>
      <c r="J72" s="19">
        <f>'[11]Retail revenues - voice'!P8/'[11]Retail volumes - voice'!P8</f>
        <v>2.7568431468047945</v>
      </c>
      <c r="K72" s="19">
        <f>'[11]Retail revenues - voice'!Q8/'[11]Retail volumes - voice'!Q8</f>
        <v>3.7549526528866903</v>
      </c>
      <c r="L72" s="5"/>
      <c r="M72" s="5" t="str">
        <f>'[11]Retail revenues - voice'!G18</f>
        <v>Kosovo</v>
      </c>
      <c r="N72" s="19">
        <f>'[11]Retail revenues - voice'!I18/'[11]Retail volumes - voice'!I18</f>
        <v>6.6657805667371409E-2</v>
      </c>
      <c r="O72" s="19" t="e">
        <f>'[11]Retail revenues - voice'!J18/'[11]Retail volumes - voice'!J18</f>
        <v>#DIV/0!</v>
      </c>
      <c r="P72" s="19">
        <f>'[11]Retail revenues - voice'!K18/'[11]Retail volumes - voice'!K18</f>
        <v>0.94209462343792516</v>
      </c>
      <c r="Q72" s="19">
        <f>'[11]Retail revenues - voice'!L18/'[11]Retail volumes - voice'!L18</f>
        <v>1.3987623748078333</v>
      </c>
      <c r="R72" s="19" t="str">
        <f>'[11]Retail revenues - voice'!G18</f>
        <v>Kosovo</v>
      </c>
      <c r="S72" s="19">
        <f>'[11]Retail revenues - voice'!N18/'[11]Retail volumes - voice'!N18</f>
        <v>7.2446768257947478E-2</v>
      </c>
      <c r="T72" s="19" t="e">
        <f>'[11]Retail revenues - voice'!O18/'[11]Retail volumes - voice'!O18</f>
        <v>#DIV/0!</v>
      </c>
      <c r="U72" s="19">
        <f>'[11]Retail revenues - voice'!P18/'[11]Retail volumes - voice'!P18</f>
        <v>0.96198197491636661</v>
      </c>
      <c r="V72" s="19">
        <f>'[11]Retail revenues - voice'!Q18/'[11]Retail volumes - voice'!Q18</f>
        <v>1.473592329733707</v>
      </c>
      <c r="W72" s="3"/>
      <c r="X72" s="22" t="str">
        <f>'[11]Retail revenues - SMS'!G8</f>
        <v>Kosovo</v>
      </c>
      <c r="Y72" s="19">
        <f>'[11]Retail revenues - SMS'!I8/'[11]Retail volumes - SMS'!I8</f>
        <v>4.4036753462627413E-2</v>
      </c>
      <c r="Z72" s="19" t="e">
        <f>'[11]Retail revenues - SMS'!J8/'[11]Retail volumes - SMS'!J8</f>
        <v>#DIV/0!</v>
      </c>
      <c r="AA72" s="19">
        <f>'[11]Retail revenues - SMS'!K8/'[11]Retail volumes - SMS'!K8</f>
        <v>0.38382421790024085</v>
      </c>
      <c r="AB72" s="19">
        <f>'[11]Retail revenues - SMS'!L8/'[11]Retail volumes - SMS'!L8</f>
        <v>0.3793348585501759</v>
      </c>
      <c r="AC72" s="19" t="str">
        <f>'[11]Retail revenues - SMS'!G8</f>
        <v>Kosovo</v>
      </c>
      <c r="AD72" s="19">
        <f>'[11]Retail revenues - SMS'!N8/'[11]Retail volumes - SMS'!N8</f>
        <v>4.4736022487129282E-2</v>
      </c>
      <c r="AE72" s="19" t="e">
        <f>'[11]Retail revenues - SMS'!O8/'[11]Retail volumes - SMS'!O8</f>
        <v>#DIV/0!</v>
      </c>
      <c r="AF72" s="19">
        <f>'[11]Retail revenues - SMS'!P8/'[11]Retail volumes - SMS'!P8</f>
        <v>0.38739185319958047</v>
      </c>
      <c r="AG72" s="19">
        <f>'[11]Retail revenues - SMS'!Q8/'[11]Retail volumes - SMS'!Q8</f>
        <v>0.39838446530244132</v>
      </c>
      <c r="AH72" s="5"/>
      <c r="AI72" s="5" t="str">
        <f>'[11]Retail revenues - data'!G8</f>
        <v>Kosovo</v>
      </c>
      <c r="AJ72" s="19">
        <f>'[11]Retail revenues - data'!I8/'[11]Retail volumes - data'!I8</f>
        <v>9.141777778461833</v>
      </c>
      <c r="AK72" s="19">
        <f>'[11]Retail revenues - data'!J8/'[11]Retail volumes - data'!J8</f>
        <v>0</v>
      </c>
      <c r="AL72" s="19">
        <f>'[11]Retail revenues - data'!K8/'[11]Retail volumes - data'!K8</f>
        <v>19.719690166980495</v>
      </c>
      <c r="AM72" s="19">
        <f>'[11]Retail revenues - data'!L8/'[11]Retail volumes - data'!L8</f>
        <v>7.0018834041434896</v>
      </c>
      <c r="AN72" s="19" t="str">
        <f>'[11]Retail revenues - data'!G8</f>
        <v>Kosovo</v>
      </c>
      <c r="AO72" s="19">
        <f>'[11]Retail revenues - data'!N8/'[11]Retail volumes - data'!N8</f>
        <v>10.121314106181652</v>
      </c>
      <c r="AP72" s="19">
        <f>'[11]Retail revenues - data'!O8/'[11]Retail volumes - data'!O8</f>
        <v>0</v>
      </c>
      <c r="AQ72" s="19">
        <f>'[11]Retail revenues - data'!P8/'[11]Retail volumes - data'!P8</f>
        <v>19.707490439952927</v>
      </c>
      <c r="AR72" s="19">
        <f>'[11]Retail revenues - data'!Q8/'[11]Retail volumes - data'!Q8</f>
        <v>6.5667725850214902</v>
      </c>
      <c r="AS72" s="5"/>
    </row>
    <row r="73" spans="1:45" ht="15.75" customHeight="1" x14ac:dyDescent="0.35">
      <c r="A73" s="410"/>
      <c r="B73" s="5" t="str">
        <f>'[11]Retail revenues - voice'!G9</f>
        <v>Montenegro</v>
      </c>
      <c r="C73" s="19">
        <f>'[11]Retail revenues - voice'!I9/'[11]Retail volumes - voice'!I9</f>
        <v>6.1406050123439171E-3</v>
      </c>
      <c r="D73" s="19">
        <f>'[11]Retail revenues - voice'!J9/'[11]Retail volumes - voice'!J9</f>
        <v>0.27643910746526129</v>
      </c>
      <c r="E73" s="19">
        <f>'[11]Retail revenues - voice'!K9/'[11]Retail volumes - voice'!K9</f>
        <v>0.71087964056527986</v>
      </c>
      <c r="F73" s="19">
        <f>'[11]Retail revenues - voice'!L9/'[11]Retail volumes - voice'!L9</f>
        <v>0.60933941047610019</v>
      </c>
      <c r="G73" s="19" t="str">
        <f>'[11]Retail revenues - voice'!G9</f>
        <v>Montenegro</v>
      </c>
      <c r="H73" s="19">
        <f>'[11]Retail revenues - voice'!N9/'[11]Retail volumes - voice'!N9</f>
        <v>5.8325117481199239E-3</v>
      </c>
      <c r="I73" s="19">
        <f>'[11]Retail revenues - voice'!O9/'[11]Retail volumes - voice'!O9</f>
        <v>0.28728104430974982</v>
      </c>
      <c r="J73" s="19">
        <f>'[11]Retail revenues - voice'!P9/'[11]Retail volumes - voice'!P9</f>
        <v>0.59019899492214734</v>
      </c>
      <c r="K73" s="19">
        <f>'[11]Retail revenues - voice'!Q9/'[11]Retail volumes - voice'!Q9</f>
        <v>0.61889329777572599</v>
      </c>
      <c r="L73" s="1"/>
      <c r="M73" s="5" t="str">
        <f>'[11]Retail revenues - voice'!G19</f>
        <v>Montenegro</v>
      </c>
      <c r="N73" s="19">
        <f>'[11]Retail revenues - voice'!I19/'[11]Retail volumes - voice'!I19</f>
        <v>9.311799967147226E-3</v>
      </c>
      <c r="O73" s="19">
        <f>'[11]Retail revenues - voice'!J19/'[11]Retail volumes - voice'!J19</f>
        <v>1.704753566021731E-2</v>
      </c>
      <c r="P73" s="19">
        <f>'[11]Retail revenues - voice'!K19/'[11]Retail volumes - voice'!K19</f>
        <v>0.38558095211743892</v>
      </c>
      <c r="Q73" s="19">
        <f>'[11]Retail revenues - voice'!L19/'[11]Retail volumes - voice'!L19</f>
        <v>0.55624018042384338</v>
      </c>
      <c r="R73" s="19" t="str">
        <f>'[11]Retail revenues - voice'!G19</f>
        <v>Montenegro</v>
      </c>
      <c r="S73" s="19">
        <f>'[11]Retail revenues - voice'!N19/'[11]Retail volumes - voice'!N19</f>
        <v>8.5098923159798081E-3</v>
      </c>
      <c r="T73" s="19">
        <f>'[11]Retail revenues - voice'!O19/'[11]Retail volumes - voice'!O19</f>
        <v>1.5362101956448663E-2</v>
      </c>
      <c r="U73" s="19">
        <f>'[11]Retail revenues - voice'!P19/'[11]Retail volumes - voice'!P19</f>
        <v>0.37257624683526891</v>
      </c>
      <c r="V73" s="19">
        <f>'[11]Retail revenues - voice'!Q19/'[11]Retail volumes - voice'!Q19</f>
        <v>0.57930768741367822</v>
      </c>
      <c r="W73" s="3"/>
      <c r="X73" s="22" t="str">
        <f>'[11]Retail revenues - SMS'!G9</f>
        <v>Montenegro</v>
      </c>
      <c r="Y73" s="19">
        <f>'[11]Retail revenues - SMS'!I9/'[11]Retail volumes - SMS'!I9</f>
        <v>1.4956309418727951E-2</v>
      </c>
      <c r="Z73" s="19">
        <f>'[11]Retail revenues - SMS'!J9/'[11]Retail volumes - SMS'!J9</f>
        <v>5.1929597489877709E-2</v>
      </c>
      <c r="AA73" s="19">
        <f>'[11]Retail revenues - SMS'!K9/'[11]Retail volumes - SMS'!K9</f>
        <v>0.21530014631949801</v>
      </c>
      <c r="AB73" s="19">
        <f>'[11]Retail revenues - SMS'!L9/'[11]Retail volumes - SMS'!L9</f>
        <v>2.8555283106323062E-2</v>
      </c>
      <c r="AC73" s="19" t="str">
        <f>'[11]Retail revenues - SMS'!G9</f>
        <v>Montenegro</v>
      </c>
      <c r="AD73" s="19">
        <f>'[11]Retail revenues - SMS'!N9/'[11]Retail volumes - SMS'!N9</f>
        <v>1.7003294705005716E-2</v>
      </c>
      <c r="AE73" s="19">
        <f>'[11]Retail revenues - SMS'!O9/'[11]Retail volumes - SMS'!O9</f>
        <v>5.1434690243150012E-2</v>
      </c>
      <c r="AF73" s="19">
        <f>'[11]Retail revenues - SMS'!P9/'[11]Retail volumes - SMS'!P9</f>
        <v>0.2176050593154456</v>
      </c>
      <c r="AG73" s="19">
        <f>'[11]Retail revenues - SMS'!Q9/'[11]Retail volumes - SMS'!Q9</f>
        <v>3.13447997040463E-2</v>
      </c>
      <c r="AH73" s="1"/>
      <c r="AI73" s="5" t="str">
        <f>'[11]Retail revenues - data'!G9</f>
        <v>Montenegro</v>
      </c>
      <c r="AJ73" s="19">
        <f>'[11]Retail revenues - data'!I9/'[11]Retail volumes - data'!I9</f>
        <v>0.18116782598454842</v>
      </c>
      <c r="AK73" s="19">
        <f>'[11]Retail revenues - data'!J9/'[11]Retail volumes - data'!J9</f>
        <v>23.67589232977809</v>
      </c>
      <c r="AL73" s="19">
        <f>'[11]Retail revenues - data'!K9/'[11]Retail volumes - data'!K9</f>
        <v>116.27602652075139</v>
      </c>
      <c r="AM73" s="19">
        <f>'[11]Retail revenues - data'!L9/'[11]Retail volumes - data'!L9</f>
        <v>564.30168219720156</v>
      </c>
      <c r="AN73" s="19" t="str">
        <f>'[11]Retail revenues - data'!G9</f>
        <v>Montenegro</v>
      </c>
      <c r="AO73" s="19">
        <f>'[11]Retail revenues - data'!N9/'[11]Retail volumes - data'!N9</f>
        <v>0.18899232441730729</v>
      </c>
      <c r="AP73" s="19">
        <f>'[11]Retail revenues - data'!O9/'[11]Retail volumes - data'!O9</f>
        <v>31.720549200183257</v>
      </c>
      <c r="AQ73" s="19">
        <f>'[11]Retail revenues - data'!P9/'[11]Retail volumes - data'!P9</f>
        <v>89.01655752433183</v>
      </c>
      <c r="AR73" s="19">
        <f>'[11]Retail revenues - data'!Q9/'[11]Retail volumes - data'!Q9</f>
        <v>782.41800895509539</v>
      </c>
      <c r="AS73" s="1"/>
    </row>
    <row r="74" spans="1:45" ht="15.75" customHeight="1" x14ac:dyDescent="0.35">
      <c r="A74" s="410"/>
      <c r="B74" s="5" t="str">
        <f>'[11]Retail revenues - voice'!G12</f>
        <v>North Macedonia</v>
      </c>
      <c r="C74" s="19">
        <f>'[11]Retail revenues - voice'!I12/'[11]Retail volumes - voice'!I12</f>
        <v>8.5495670596032858E-2</v>
      </c>
      <c r="D74" s="19">
        <f>'[11]Retail revenues - voice'!J12/'[11]Retail volumes - voice'!J12</f>
        <v>0.83687924742914765</v>
      </c>
      <c r="E74" s="19">
        <f>'[11]Retail revenues - voice'!K12/'[11]Retail volumes - voice'!K12</f>
        <v>1.3918232506083896</v>
      </c>
      <c r="F74" s="19">
        <f>'[11]Retail revenues - voice'!L12/'[11]Retail volumes - voice'!L12</f>
        <v>1.744250749526852</v>
      </c>
      <c r="G74" s="19" t="str">
        <f>'[11]Retail revenues - voice'!G12</f>
        <v>North Macedonia</v>
      </c>
      <c r="H74" s="19">
        <f>'[11]Retail revenues - voice'!N12/'[11]Retail volumes - voice'!N12</f>
        <v>5.9144080442649641E-2</v>
      </c>
      <c r="I74" s="19">
        <f>'[11]Retail revenues - voice'!O12/'[11]Retail volumes - voice'!O12</f>
        <v>0.80999818699983483</v>
      </c>
      <c r="J74" s="19">
        <f>'[11]Retail revenues - voice'!P12/'[11]Retail volumes - voice'!P12</f>
        <v>1.4159223890847135</v>
      </c>
      <c r="K74" s="19">
        <f>'[11]Retail revenues - voice'!Q12/'[11]Retail volumes - voice'!Q12</f>
        <v>1.7919986721873282</v>
      </c>
      <c r="L74" s="1"/>
      <c r="M74" s="5" t="str">
        <f>'[11]Retail revenues - voice'!G22</f>
        <v>North Macedonia</v>
      </c>
      <c r="N74" s="19">
        <f>'[11]Retail revenues - voice'!I22/'[11]Retail volumes - voice'!I22</f>
        <v>3.6928716599191933E-2</v>
      </c>
      <c r="O74" s="19">
        <f>'[11]Retail revenues - voice'!J22/'[11]Retail volumes - voice'!J22</f>
        <v>0.22791577397872789</v>
      </c>
      <c r="P74" s="19">
        <f>'[11]Retail revenues - voice'!K22/'[11]Retail volumes - voice'!K22</f>
        <v>0.39190225377789223</v>
      </c>
      <c r="Q74" s="19">
        <f>'[11]Retail revenues - voice'!L22/'[11]Retail volumes - voice'!L22</f>
        <v>0.39098355923424305</v>
      </c>
      <c r="R74" s="19" t="str">
        <f>'[11]Retail revenues - voice'!G22</f>
        <v>North Macedonia</v>
      </c>
      <c r="S74" s="19">
        <f>'[11]Retail revenues - voice'!N22/'[11]Retail volumes - voice'!N22</f>
        <v>3.7150542448544044E-2</v>
      </c>
      <c r="T74" s="19">
        <f>'[11]Retail revenues - voice'!O22/'[11]Retail volumes - voice'!O22</f>
        <v>0.20565685770602635</v>
      </c>
      <c r="U74" s="19">
        <f>'[11]Retail revenues - voice'!P22/'[11]Retail volumes - voice'!P22</f>
        <v>0.3994689372997528</v>
      </c>
      <c r="V74" s="19">
        <f>'[11]Retail revenues - voice'!Q22/'[11]Retail volumes - voice'!Q22</f>
        <v>0.42293757890936157</v>
      </c>
      <c r="W74" s="3"/>
      <c r="X74" s="22" t="str">
        <f>'[11]Retail revenues - SMS'!G12</f>
        <v>North Macedonia</v>
      </c>
      <c r="Y74" s="19">
        <f>'[11]Retail revenues - SMS'!I12/'[11]Retail volumes - SMS'!I12</f>
        <v>3.5771564521027269E-2</v>
      </c>
      <c r="Z74" s="19">
        <f>'[11]Retail revenues - SMS'!J12/'[11]Retail volumes - SMS'!J12</f>
        <v>0.26035108579010119</v>
      </c>
      <c r="AA74" s="19">
        <f>'[11]Retail revenues - SMS'!K12/'[11]Retail volumes - SMS'!K12</f>
        <v>8.8021864008276815E-2</v>
      </c>
      <c r="AB74" s="19">
        <f>'[11]Retail revenues - SMS'!L12/'[11]Retail volumes - SMS'!L12</f>
        <v>0.14306968466477019</v>
      </c>
      <c r="AC74" s="19" t="str">
        <f>'[11]Retail revenues - SMS'!G12</f>
        <v>North Macedonia</v>
      </c>
      <c r="AD74" s="19">
        <f>'[11]Retail revenues - SMS'!N12/'[11]Retail volumes - SMS'!N12</f>
        <v>2.1470721950454057E-2</v>
      </c>
      <c r="AE74" s="19">
        <f>'[11]Retail revenues - SMS'!O12/'[11]Retail volumes - SMS'!O12</f>
        <v>0.26086441623610795</v>
      </c>
      <c r="AF74" s="19">
        <f>'[11]Retail revenues - SMS'!P12/'[11]Retail volumes - SMS'!P12</f>
        <v>9.754316400693433E-2</v>
      </c>
      <c r="AG74" s="19">
        <f>'[11]Retail revenues - SMS'!Q12/'[11]Retail volumes - SMS'!Q12</f>
        <v>0.14533669636639809</v>
      </c>
      <c r="AH74" s="1"/>
      <c r="AI74" s="5" t="str">
        <f>'[11]Retail revenues - data'!G12</f>
        <v>North Macedonia</v>
      </c>
      <c r="AJ74" s="19">
        <f>'[11]Retail revenues - data'!I12/'[11]Retail volumes - data'!I12</f>
        <v>9.8577035107441446</v>
      </c>
      <c r="AK74" s="19">
        <f>'[11]Retail revenues - data'!J12/'[11]Retail volumes - data'!J12</f>
        <v>2.3174321912970637</v>
      </c>
      <c r="AL74" s="19">
        <f>'[11]Retail revenues - data'!K12/'[11]Retail volumes - data'!K12</f>
        <v>22.845438040847956</v>
      </c>
      <c r="AM74" s="19">
        <f>'[11]Retail revenues - data'!L12/'[11]Retail volumes - data'!L12</f>
        <v>22.05913533461996</v>
      </c>
      <c r="AN74" s="19" t="str">
        <f>'[11]Retail revenues - data'!G12</f>
        <v>North Macedonia</v>
      </c>
      <c r="AO74" s="19">
        <f>'[11]Retail revenues - data'!N12/'[11]Retail volumes - data'!N12</f>
        <v>6.3990238614635562</v>
      </c>
      <c r="AP74" s="19">
        <f>'[11]Retail revenues - data'!O12/'[11]Retail volumes - data'!O12</f>
        <v>13.395343189520121</v>
      </c>
      <c r="AQ74" s="19">
        <f>'[11]Retail revenues - data'!P12/'[11]Retail volumes - data'!P12</f>
        <v>18.034104983381486</v>
      </c>
      <c r="AR74" s="19">
        <f>'[11]Retail revenues - data'!Q12/'[11]Retail volumes - data'!Q12</f>
        <v>21.85811645249165</v>
      </c>
      <c r="AS74" s="1"/>
    </row>
    <row r="75" spans="1:45" ht="15.75" customHeight="1" x14ac:dyDescent="0.35">
      <c r="A75" s="410"/>
      <c r="B75" s="5" t="str">
        <f>'[11]Retail revenues - voice'!G11</f>
        <v>Serbia</v>
      </c>
      <c r="C75" s="19">
        <f>'[11]Retail revenues - voice'!I11/'[11]Retail volumes - voice'!I11</f>
        <v>8.144593016295458E-2</v>
      </c>
      <c r="D75" s="19" t="e">
        <f>'[11]Retail revenues - voice'!J11/'[11]Retail volumes - voice'!J11</f>
        <v>#DIV/0!</v>
      </c>
      <c r="E75" s="19">
        <f>'[11]Retail revenues - voice'!K11/'[11]Retail volumes - voice'!K11</f>
        <v>0.87793054347022459</v>
      </c>
      <c r="F75" s="19">
        <f>'[11]Retail revenues - voice'!L11/'[11]Retail volumes - voice'!L11</f>
        <v>1.3643099179607383</v>
      </c>
      <c r="G75" s="19" t="str">
        <f>'[11]Retail revenues - voice'!G11</f>
        <v>Serbia</v>
      </c>
      <c r="H75" s="19">
        <f>'[11]Retail revenues - voice'!N11/'[11]Retail volumes - voice'!N11</f>
        <v>7.0012524241619328E-2</v>
      </c>
      <c r="I75" s="19" t="e">
        <f>'[11]Retail revenues - voice'!O11/'[11]Retail volumes - voice'!O11</f>
        <v>#DIV/0!</v>
      </c>
      <c r="J75" s="19">
        <f>'[11]Retail revenues - voice'!P11/'[11]Retail volumes - voice'!P11</f>
        <v>0.84584324287099577</v>
      </c>
      <c r="K75" s="19">
        <f>'[11]Retail revenues - voice'!Q11/'[11]Retail volumes - voice'!Q11</f>
        <v>1.0708249465018269</v>
      </c>
      <c r="L75" s="1"/>
      <c r="M75" s="5" t="str">
        <f>'[11]Retail revenues - voice'!G21</f>
        <v>Serbia</v>
      </c>
      <c r="N75" s="19">
        <f>'[11]Retail revenues - voice'!I21/'[11]Retail volumes - voice'!I21</f>
        <v>3.8373327138353584E-2</v>
      </c>
      <c r="O75" s="19" t="e">
        <f>'[11]Retail revenues - voice'!J21/'[11]Retail volumes - voice'!J21</f>
        <v>#DIV/0!</v>
      </c>
      <c r="P75" s="19">
        <f>'[11]Retail revenues - voice'!K21/'[11]Retail volumes - voice'!K21</f>
        <v>0.26134638640097752</v>
      </c>
      <c r="Q75" s="19">
        <f>'[11]Retail revenues - voice'!L21/'[11]Retail volumes - voice'!L21</f>
        <v>0.38297132356556368</v>
      </c>
      <c r="R75" s="19" t="str">
        <f>'[11]Retail revenues - voice'!G21</f>
        <v>Serbia</v>
      </c>
      <c r="S75" s="19">
        <f>'[11]Retail revenues - voice'!N21/'[11]Retail volumes - voice'!N21</f>
        <v>3.5084081277619146E-2</v>
      </c>
      <c r="T75" s="19" t="e">
        <f>'[11]Retail revenues - voice'!O21/'[11]Retail volumes - voice'!O21</f>
        <v>#DIV/0!</v>
      </c>
      <c r="U75" s="19">
        <f>'[11]Retail revenues - voice'!P21/'[11]Retail volumes - voice'!P21</f>
        <v>0.25235235775270659</v>
      </c>
      <c r="V75" s="19">
        <f>'[11]Retail revenues - voice'!Q21/'[11]Retail volumes - voice'!Q21</f>
        <v>0.38035708348572</v>
      </c>
      <c r="W75" s="3"/>
      <c r="X75" s="22" t="str">
        <f>'[11]Retail revenues - SMS'!G11</f>
        <v>Serbia</v>
      </c>
      <c r="Y75" s="19">
        <f>'[11]Retail revenues - SMS'!I11/'[11]Retail volumes - SMS'!I11</f>
        <v>3.0989889515350665E-2</v>
      </c>
      <c r="Z75" s="19" t="e">
        <f>'[11]Retail revenues - SMS'!J11/'[11]Retail volumes - SMS'!J11</f>
        <v>#DIV/0!</v>
      </c>
      <c r="AA75" s="19">
        <f>'[11]Retail revenues - SMS'!K11/'[11]Retail volumes - SMS'!K11</f>
        <v>0.19869968095797166</v>
      </c>
      <c r="AB75" s="19">
        <f>'[11]Retail revenues - SMS'!L11/'[11]Retail volumes - SMS'!L11</f>
        <v>0.25517397628995697</v>
      </c>
      <c r="AC75" s="19" t="str">
        <f>'[11]Retail revenues - SMS'!G11</f>
        <v>Serbia</v>
      </c>
      <c r="AD75" s="19">
        <f>'[11]Retail revenues - SMS'!N11/'[11]Retail volumes - SMS'!N11</f>
        <v>2.7698008125637393E-2</v>
      </c>
      <c r="AE75" s="19" t="e">
        <f>'[11]Retail revenues - SMS'!O11/'[11]Retail volumes - SMS'!O11</f>
        <v>#DIV/0!</v>
      </c>
      <c r="AF75" s="19">
        <f>'[11]Retail revenues - SMS'!P11/'[11]Retail volumes - SMS'!P11</f>
        <v>0.18920781041818885</v>
      </c>
      <c r="AG75" s="19">
        <f>'[11]Retail revenues - SMS'!Q11/'[11]Retail volumes - SMS'!Q11</f>
        <v>0.2484701932054873</v>
      </c>
      <c r="AH75" s="1"/>
      <c r="AI75" s="5" t="str">
        <f>'[11]Retail revenues - data'!G11</f>
        <v>Serbia</v>
      </c>
      <c r="AJ75" s="19">
        <f>'[11]Retail revenues - data'!I11/'[11]Retail volumes - data'!I11</f>
        <v>10.919473884083025</v>
      </c>
      <c r="AK75" s="19" t="e">
        <f>'[11]Retail revenues - data'!J11/'[11]Retail volumes - data'!J11</f>
        <v>#DIV/0!</v>
      </c>
      <c r="AL75" s="19">
        <f>'[11]Retail revenues - data'!K11/'[11]Retail volumes - data'!K11</f>
        <v>112.65384828038265</v>
      </c>
      <c r="AM75" s="19">
        <f>'[11]Retail revenues - data'!L11/'[11]Retail volumes - data'!L11</f>
        <v>868.52447878850728</v>
      </c>
      <c r="AN75" s="19" t="str">
        <f>'[11]Retail revenues - data'!G11</f>
        <v>Serbia</v>
      </c>
      <c r="AO75" s="19">
        <f>'[11]Retail revenues - data'!N11/'[11]Retail volumes - data'!N11</f>
        <v>8.1255023682392586</v>
      </c>
      <c r="AP75" s="19" t="e">
        <f>'[11]Retail revenues - data'!O11/'[11]Retail volumes - data'!O11</f>
        <v>#DIV/0!</v>
      </c>
      <c r="AQ75" s="19">
        <f>'[11]Retail revenues - data'!P11/'[11]Retail volumes - data'!P11</f>
        <v>100.17694300741812</v>
      </c>
      <c r="AR75" s="19">
        <f>'[11]Retail revenues - data'!Q11/'[11]Retail volumes - data'!Q11</f>
        <v>965.60636187831608</v>
      </c>
      <c r="AS75" s="1"/>
    </row>
  </sheetData>
  <mergeCells count="37">
    <mergeCell ref="T3:V3"/>
    <mergeCell ref="W3:Y3"/>
    <mergeCell ref="A30:A37"/>
    <mergeCell ref="B30:D30"/>
    <mergeCell ref="F30:H30"/>
    <mergeCell ref="J30:L30"/>
    <mergeCell ref="N30:P30"/>
    <mergeCell ref="P13:Q13"/>
    <mergeCell ref="A21:A28"/>
    <mergeCell ref="B21:D21"/>
    <mergeCell ref="F21:H21"/>
    <mergeCell ref="J21:L21"/>
    <mergeCell ref="B12:G12"/>
    <mergeCell ref="I12:N12"/>
    <mergeCell ref="A2:A10"/>
    <mergeCell ref="K2:M3"/>
    <mergeCell ref="N39:P39"/>
    <mergeCell ref="A48:A55"/>
    <mergeCell ref="B48:D48"/>
    <mergeCell ref="F48:H48"/>
    <mergeCell ref="J48:L48"/>
    <mergeCell ref="C3:E3"/>
    <mergeCell ref="A67:A75"/>
    <mergeCell ref="C68:E68"/>
    <mergeCell ref="Y68:AA68"/>
    <mergeCell ref="AH68:AJ68"/>
    <mergeCell ref="A57:A65"/>
    <mergeCell ref="C58:E58"/>
    <mergeCell ref="L58:N58"/>
    <mergeCell ref="O58:Q58"/>
    <mergeCell ref="U58:W58"/>
    <mergeCell ref="X58:Z58"/>
    <mergeCell ref="N48:P48"/>
    <mergeCell ref="A39:A46"/>
    <mergeCell ref="B39:D39"/>
    <mergeCell ref="F39:H39"/>
    <mergeCell ref="J39:L39"/>
  </mergeCells>
  <pageMargins left="0.7" right="0.7" top="0.78740157499999996" bottom="0.78740157499999996" header="0.3" footer="0.3"/>
  <pageSetup paperSize="9" orientation="portrait" verticalDpi="300" r:id="rId1"/>
  <tableParts count="34">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66"/>
  <sheetViews>
    <sheetView topLeftCell="L44" workbookViewId="0">
      <selection activeCell="S55" sqref="S55"/>
    </sheetView>
  </sheetViews>
  <sheetFormatPr defaultColWidth="11.453125" defaultRowHeight="15.5" x14ac:dyDescent="0.35"/>
  <cols>
    <col min="1" max="1" width="12.1796875" style="35" customWidth="1"/>
    <col min="2" max="2" width="11.453125" style="2"/>
    <col min="3" max="3" width="21" style="2" customWidth="1"/>
    <col min="4" max="4" width="18.453125" style="2" customWidth="1"/>
    <col min="5" max="5" width="18.54296875" style="2" customWidth="1"/>
    <col min="6" max="6" width="18.453125" style="2" customWidth="1"/>
    <col min="7" max="7" width="20.81640625" style="2" customWidth="1"/>
    <col min="8" max="8" width="18.81640625" style="2" customWidth="1"/>
    <col min="9" max="9" width="14.1796875" style="2" customWidth="1"/>
    <col min="10" max="10" width="11.453125" style="2"/>
    <col min="11" max="11" width="18" style="2" customWidth="1"/>
    <col min="12" max="12" width="20.26953125" style="2" customWidth="1"/>
    <col min="13" max="13" width="19.453125" style="2" customWidth="1"/>
    <col min="14" max="15" width="19.26953125" style="2" customWidth="1"/>
    <col min="16" max="16" width="19.453125" style="2" customWidth="1"/>
    <col min="17" max="17" width="12" style="2" customWidth="1"/>
    <col min="18" max="18" width="11.453125" style="2"/>
    <col min="19" max="19" width="18.453125" style="2" customWidth="1"/>
    <col min="20" max="20" width="14.26953125" style="2" customWidth="1"/>
    <col min="21" max="21" width="15.26953125" style="2" customWidth="1"/>
    <col min="22" max="22" width="14.1796875" style="2" customWidth="1"/>
    <col min="23" max="23" width="14" style="2" customWidth="1"/>
    <col min="24" max="24" width="15.7265625" style="2" customWidth="1"/>
    <col min="25" max="25" width="10.54296875" style="2" bestFit="1" customWidth="1"/>
    <col min="26" max="26" width="11.453125" style="2"/>
    <col min="27" max="27" width="18.453125" style="2" customWidth="1"/>
    <col min="28" max="28" width="16.7265625" style="2" customWidth="1"/>
    <col min="29" max="30" width="11.453125" style="2"/>
    <col min="31" max="31" width="16.26953125" style="2" customWidth="1"/>
    <col min="32" max="32" width="16.54296875" style="2" customWidth="1"/>
    <col min="33" max="16384" width="11.453125" style="2"/>
  </cols>
  <sheetData>
    <row r="1" spans="1:25" s="6" customFormat="1" x14ac:dyDescent="0.35">
      <c r="A1" s="51"/>
      <c r="B1" s="5"/>
      <c r="C1" s="5"/>
      <c r="D1" s="5"/>
      <c r="E1" s="5"/>
      <c r="F1" s="5"/>
      <c r="G1" s="5"/>
      <c r="H1" s="5"/>
      <c r="I1" s="5"/>
      <c r="J1" s="5"/>
      <c r="K1" s="5"/>
      <c r="L1" s="5"/>
      <c r="M1" s="5"/>
      <c r="N1" s="5"/>
    </row>
    <row r="2" spans="1:25" s="4" customFormat="1" ht="15" customHeight="1" x14ac:dyDescent="0.35">
      <c r="A2" s="410" t="s">
        <v>36</v>
      </c>
      <c r="B2" s="3" t="s">
        <v>37</v>
      </c>
      <c r="C2" s="3"/>
      <c r="D2" s="3"/>
      <c r="E2" s="3"/>
      <c r="F2" s="3"/>
      <c r="G2" s="3"/>
      <c r="H2" s="3"/>
      <c r="I2" s="3"/>
      <c r="J2" s="3"/>
      <c r="K2" s="390" t="s">
        <v>38</v>
      </c>
      <c r="L2" s="390"/>
      <c r="M2" s="390"/>
      <c r="N2" s="3"/>
    </row>
    <row r="3" spans="1:25" s="4" customFormat="1" ht="15" customHeight="1" x14ac:dyDescent="0.35">
      <c r="A3" s="410"/>
      <c r="B3" s="3" t="s">
        <v>22</v>
      </c>
      <c r="C3" s="26" t="s">
        <v>5</v>
      </c>
      <c r="D3" s="26"/>
      <c r="E3" s="26"/>
      <c r="F3" s="45"/>
      <c r="G3" s="26" t="s">
        <v>6</v>
      </c>
      <c r="H3" s="26"/>
      <c r="I3" s="26"/>
      <c r="J3" s="3"/>
      <c r="K3" s="390"/>
      <c r="L3" s="390"/>
      <c r="M3" s="390"/>
      <c r="N3" s="3"/>
      <c r="Q3" s="27"/>
      <c r="T3" s="407"/>
      <c r="U3" s="407"/>
      <c r="V3" s="407"/>
      <c r="W3" s="408"/>
      <c r="X3" s="408"/>
      <c r="Y3" s="408"/>
    </row>
    <row r="4" spans="1:25" s="6" customFormat="1" ht="29" x14ac:dyDescent="0.35">
      <c r="A4" s="410"/>
      <c r="B4" s="5" t="s">
        <v>4</v>
      </c>
      <c r="C4" s="21" t="s">
        <v>39</v>
      </c>
      <c r="D4" s="21" t="s">
        <v>40</v>
      </c>
      <c r="E4" s="21" t="s">
        <v>41</v>
      </c>
      <c r="F4" s="21" t="s">
        <v>4</v>
      </c>
      <c r="G4" s="21" t="s">
        <v>39</v>
      </c>
      <c r="H4" s="21" t="s">
        <v>40</v>
      </c>
      <c r="I4" s="21" t="s">
        <v>41</v>
      </c>
      <c r="J4" s="5"/>
      <c r="K4" s="19" t="s">
        <v>4</v>
      </c>
      <c r="L4" s="19" t="s">
        <v>5</v>
      </c>
      <c r="M4" s="21" t="s">
        <v>6</v>
      </c>
      <c r="N4" s="5"/>
      <c r="Q4" s="28"/>
      <c r="T4" s="28"/>
      <c r="U4" s="28"/>
      <c r="V4" s="28"/>
      <c r="W4" s="28"/>
      <c r="X4" s="28"/>
      <c r="Y4" s="28"/>
    </row>
    <row r="5" spans="1:25" s="6" customFormat="1" ht="15" customHeight="1" x14ac:dyDescent="0.35">
      <c r="A5" s="410"/>
      <c r="B5" s="5">
        <f>'[13]List of NRAs'!A8</f>
        <v>0</v>
      </c>
      <c r="C5" s="19" t="e">
        <f>'[13]Retail revenues - voice'!B13/[13]Subscribers!G13/3</f>
        <v>#DIV/0!</v>
      </c>
      <c r="D5" s="19" t="e">
        <f>'[13]Retail revenues - SMS'!B13/[13]Subscribers!G13/3</f>
        <v>#DIV/0!</v>
      </c>
      <c r="E5" s="19" t="e">
        <f>'[13]Retail revenues - data'!B13/[13]Subscribers!G13/3</f>
        <v>#DIV/0!</v>
      </c>
      <c r="F5" s="19">
        <f>'[13]Retail revenues - voice'!A13</f>
        <v>0</v>
      </c>
      <c r="G5" s="19" t="e">
        <f>'[13]Retail revenues - voice'!C13/[13]Subscribers!K13/3</f>
        <v>#DIV/0!</v>
      </c>
      <c r="H5" s="19" t="e">
        <f>'[13]Retail revenues - SMS'!C13/[13]Subscribers!K13/3</f>
        <v>#DIV/0!</v>
      </c>
      <c r="I5" s="19" t="e">
        <f>'[13]Retail revenues - data'!C13/[13]Subscribers!K13/3</f>
        <v>#DIV/0!</v>
      </c>
      <c r="J5" s="5"/>
      <c r="K5" s="19">
        <f>'[13]List of NRAs'!A8</f>
        <v>0</v>
      </c>
      <c r="L5" s="19" t="e">
        <f>Tabelle27256[[#This Row],[Voice domestic revenue]]+Tabelle27256[[#This Row],[SMS domestic revenue]]+Tabelle27256[[#This Row],[Data domestic revenue]]</f>
        <v>#DIV/0!</v>
      </c>
      <c r="M5" s="19" t="e">
        <f>Tabelle64[[#This Row],[Voice domestic revenue]]+Tabelle64[[#This Row],[SMS domestic revenue]]+Tabelle64[[#This Row],[Data domestic revenue]]</f>
        <v>#DIV/0!</v>
      </c>
      <c r="N5" s="5"/>
      <c r="Q5" s="29"/>
      <c r="T5" s="30"/>
      <c r="U5" s="30"/>
      <c r="V5" s="30"/>
      <c r="W5" s="30"/>
      <c r="X5" s="30"/>
      <c r="Y5" s="30"/>
    </row>
    <row r="6" spans="1:25" s="6" customFormat="1" ht="15" customHeight="1" x14ac:dyDescent="0.35">
      <c r="A6" s="410"/>
      <c r="B6" s="5" t="str">
        <f>'[13]List of NRAs'!A5</f>
        <v>Albania</v>
      </c>
      <c r="C6" s="19">
        <f>'[13]Retail revenues - voice'!B10/[13]Subscribers!G10/3</f>
        <v>0.52489732570457925</v>
      </c>
      <c r="D6" s="19">
        <f>'[13]Retail revenues - SMS'!B10/[13]Subscribers!G10/3</f>
        <v>3.1289002805665121E-2</v>
      </c>
      <c r="E6" s="19">
        <f>'[13]Retail revenues - data'!B10/[13]Subscribers!G10/3</f>
        <v>0.69782999940547963</v>
      </c>
      <c r="F6" s="19" t="str">
        <f>'[13]Retail revenues - voice'!A10</f>
        <v>Albania</v>
      </c>
      <c r="G6" s="19">
        <f>'[13]Retail revenues - voice'!C10/[13]Subscribers!K10/3</f>
        <v>0.50021060396140127</v>
      </c>
      <c r="H6" s="19">
        <f>'[13]Retail revenues - SMS'!C10/[13]Subscribers!K10/3</f>
        <v>2.7608803590613708E-2</v>
      </c>
      <c r="I6" s="19">
        <f>'[13]Retail revenues - data'!C10/[13]Subscribers!K10/3</f>
        <v>0.66834842947584061</v>
      </c>
      <c r="J6" s="5"/>
      <c r="K6" s="19" t="str">
        <f>'[13]List of NRAs'!A5</f>
        <v>Albania</v>
      </c>
      <c r="L6" s="19" t="s">
        <v>152</v>
      </c>
      <c r="M6" s="19" t="s">
        <v>152</v>
      </c>
      <c r="N6" s="5"/>
      <c r="Q6" s="29"/>
      <c r="T6" s="30"/>
      <c r="U6" s="30"/>
      <c r="V6" s="30"/>
      <c r="W6" s="30"/>
      <c r="X6" s="30"/>
      <c r="Y6" s="30"/>
    </row>
    <row r="7" spans="1:25" s="6" customFormat="1" ht="15" customHeight="1" x14ac:dyDescent="0.35">
      <c r="A7" s="410"/>
      <c r="B7" s="5" t="str">
        <f>'[13]List of NRAs'!A3</f>
        <v>Kosovo*</v>
      </c>
      <c r="C7" s="19">
        <f>'[13]Retail revenues - voice'!B8/[13]Subscribers!G8/3</f>
        <v>1.2717711414907749</v>
      </c>
      <c r="D7" s="19">
        <f>'[13]Retail revenues - SMS'!B8/[13]Subscribers!G8/3</f>
        <v>7.905714250579382E-2</v>
      </c>
      <c r="E7" s="19">
        <f>'[13]Retail revenues - data'!B8/[13]Subscribers!G8/3</f>
        <v>0.26838624958496893</v>
      </c>
      <c r="F7" s="19" t="str">
        <f>'[13]Retail revenues - voice'!A8</f>
        <v>Kosovo*</v>
      </c>
      <c r="G7" s="19">
        <f>'[13]Retail revenues - voice'!C8/[13]Subscribers!K8/3</f>
        <v>1.1025556350283832</v>
      </c>
      <c r="H7" s="19">
        <f>'[13]Retail revenues - SMS'!C8/[13]Subscribers!K8/3</f>
        <v>0.42587019814201127</v>
      </c>
      <c r="I7" s="19">
        <f>'[13]Retail revenues - data'!C8/[13]Subscribers!K8/3</f>
        <v>0.233557962750086</v>
      </c>
      <c r="J7" s="5"/>
      <c r="K7" s="19" t="str">
        <f>'[13]List of NRAs'!A3</f>
        <v>Kosovo*</v>
      </c>
      <c r="L7" s="19">
        <f>Tabelle27256[[#This Row],[Voice domestic revenue]]+Tabelle27256[[#This Row],[SMS domestic revenue]]+Tabelle27256[[#This Row],[Data domestic revenue]]</f>
        <v>1.6192145335815376</v>
      </c>
      <c r="M7" s="19">
        <f>Tabelle64[[#This Row],[Voice domestic revenue]]+Tabelle64[[#This Row],[SMS domestic revenue]]+Tabelle64[[#This Row],[Data domestic revenue]]</f>
        <v>1.7619837959204805</v>
      </c>
      <c r="N7" s="5"/>
      <c r="Q7" s="29"/>
      <c r="T7" s="30"/>
      <c r="U7" s="30"/>
      <c r="V7" s="30"/>
      <c r="W7" s="30"/>
      <c r="X7" s="30"/>
      <c r="Y7" s="30"/>
    </row>
    <row r="8" spans="1:25" ht="15.75" customHeight="1" x14ac:dyDescent="0.35">
      <c r="A8" s="410"/>
      <c r="B8" s="5" t="str">
        <f>'[13]List of NRAs'!A7</f>
        <v>Macedonia</v>
      </c>
      <c r="C8" s="19" t="e">
        <f>'[13]Retail revenues - voice'!B12/[13]Subscribers!G12/3</f>
        <v>#DIV/0!</v>
      </c>
      <c r="D8" s="19" t="e">
        <f>'[13]Retail revenues - SMS'!B12/[13]Subscribers!G12/3</f>
        <v>#DIV/0!</v>
      </c>
      <c r="E8" s="19" t="e">
        <f>'[13]Retail revenues - data'!B12/[13]Subscribers!G12/3</f>
        <v>#DIV/0!</v>
      </c>
      <c r="F8" s="19" t="str">
        <f>'[13]Retail revenues - voice'!A12</f>
        <v>Macedonia</v>
      </c>
      <c r="G8" s="19">
        <f>'[13]Retail revenues - voice'!C12/[13]Subscribers!K12/3</f>
        <v>3.0291005821162957</v>
      </c>
      <c r="H8" s="19">
        <f>'[13]Retail revenues - SMS'!C12/[13]Subscribers!K12/3</f>
        <v>0.24607225760916426</v>
      </c>
      <c r="I8" s="19">
        <f>'[13]Retail revenues - data'!C12/[13]Subscribers!K12/3</f>
        <v>1.6109291276062845</v>
      </c>
      <c r="J8" s="1"/>
      <c r="K8" s="19" t="str">
        <f>'[13]List of NRAs'!A7</f>
        <v>Macedonia</v>
      </c>
      <c r="L8" s="19" t="e">
        <f>Tabelle27256[[#This Row],[Voice domestic revenue]]+Tabelle27256[[#This Row],[SMS domestic revenue]]+Tabelle27256[[#This Row],[Data domestic revenue]]</f>
        <v>#DIV/0!</v>
      </c>
      <c r="M8" s="19">
        <f>Tabelle64[[#This Row],[Voice domestic revenue]]+Tabelle64[[#This Row],[SMS domestic revenue]]+Tabelle64[[#This Row],[Data domestic revenue]]</f>
        <v>4.8861019673317445</v>
      </c>
      <c r="N8" s="1"/>
      <c r="Q8" s="29"/>
      <c r="S8" s="6"/>
      <c r="T8" s="30"/>
      <c r="U8" s="30"/>
      <c r="V8" s="30"/>
      <c r="W8" s="30"/>
      <c r="X8" s="30"/>
      <c r="Y8" s="30"/>
    </row>
    <row r="9" spans="1:25" ht="15.75" customHeight="1" x14ac:dyDescent="0.35">
      <c r="A9" s="410"/>
      <c r="B9" s="5" t="str">
        <f>'[13]List of NRAs'!A4</f>
        <v>Montenegro</v>
      </c>
      <c r="C9" s="19">
        <f>'[13]Retail revenues - voice'!B9/[13]Subscribers!G9/3</f>
        <v>4.503666607628948</v>
      </c>
      <c r="D9" s="19">
        <f>'[13]Retail revenues - SMS'!B9/[13]Subscribers!G9/3</f>
        <v>0.47596065790905673</v>
      </c>
      <c r="E9" s="19">
        <f>'[13]Retail revenues - data'!B9/[13]Subscribers!G9/3</f>
        <v>1.9242224048156569</v>
      </c>
      <c r="F9" s="19" t="str">
        <f>'[13]Retail revenues - voice'!A9</f>
        <v>Montenegro</v>
      </c>
      <c r="G9" s="19">
        <f>'[13]Retail revenues - voice'!C9/[13]Subscribers!K9/3</f>
        <v>4.1368006418495096</v>
      </c>
      <c r="H9" s="19">
        <f>'[13]Retail revenues - SMS'!C9/[13]Subscribers!K9/3</f>
        <v>0.46605852857823354</v>
      </c>
      <c r="I9" s="19">
        <f>'[13]Retail revenues - data'!C9/[13]Subscribers!K9/3</f>
        <v>1.9553682189969719</v>
      </c>
      <c r="J9" s="1"/>
      <c r="K9" s="19" t="str">
        <f>'[13]List of NRAs'!A4</f>
        <v>Montenegro</v>
      </c>
      <c r="L9" s="19">
        <f>Tabelle27256[[#This Row],[Voice domestic revenue]]+Tabelle27256[[#This Row],[SMS domestic revenue]]+Tabelle27256[[#This Row],[Data domestic revenue]]</f>
        <v>6.9038496703536616</v>
      </c>
      <c r="M9" s="19">
        <f>Tabelle64[[#This Row],[Voice domestic revenue]]+Tabelle64[[#This Row],[SMS domestic revenue]]+Tabelle64[[#This Row],[Data domestic revenue]]</f>
        <v>6.5582273894247152</v>
      </c>
      <c r="N9" s="1"/>
      <c r="Q9" s="29"/>
      <c r="S9" s="6"/>
      <c r="T9" s="30"/>
      <c r="U9" s="30"/>
      <c r="V9" s="30"/>
      <c r="W9" s="30"/>
      <c r="X9" s="30"/>
      <c r="Y9" s="30"/>
    </row>
    <row r="10" spans="1:25" ht="15.75" customHeight="1" x14ac:dyDescent="0.35">
      <c r="A10" s="410"/>
      <c r="B10" s="5" t="str">
        <f>'[13]List of NRAs'!A6</f>
        <v>Serbia</v>
      </c>
      <c r="C10" s="19" t="e">
        <f>'[13]Retail revenues - voice'!B11/[13]Subscribers!G11/3</f>
        <v>#DIV/0!</v>
      </c>
      <c r="D10" s="19" t="e">
        <f>'[13]Retail revenues - SMS'!B11/[13]Subscribers!G11/3</f>
        <v>#DIV/0!</v>
      </c>
      <c r="E10" s="19" t="e">
        <f>'[13]Retail revenues - data'!B11/[13]Subscribers!G11/3</f>
        <v>#DIV/0!</v>
      </c>
      <c r="F10" s="19" t="str">
        <f>'[13]Retail revenues - voice'!A11</f>
        <v>Serbia</v>
      </c>
      <c r="G10" s="19">
        <f>'[13]Retail revenues - voice'!C11/[13]Subscribers!K11/3</f>
        <v>0.84545323770569503</v>
      </c>
      <c r="H10" s="19">
        <f>'[13]Retail revenues - SMS'!C11/[13]Subscribers!K11/3</f>
        <v>0.19048387387618415</v>
      </c>
      <c r="I10" s="19">
        <f>'[13]Retail revenues - data'!C11/[13]Subscribers!K11/3</f>
        <v>0.42760646005704545</v>
      </c>
      <c r="J10" s="1"/>
      <c r="K10" s="19" t="str">
        <f>'[13]List of NRAs'!A6</f>
        <v>Serbia</v>
      </c>
      <c r="L10" s="19" t="e">
        <f>Tabelle27256[[#This Row],[Voice domestic revenue]]+Tabelle27256[[#This Row],[SMS domestic revenue]]+Tabelle27256[[#This Row],[Data domestic revenue]]</f>
        <v>#DIV/0!</v>
      </c>
      <c r="M10" s="19">
        <f>Tabelle64[[#This Row],[Voice domestic revenue]]+Tabelle64[[#This Row],[SMS domestic revenue]]+Tabelle64[[#This Row],[Data domestic revenue]]</f>
        <v>1.4635435716389247</v>
      </c>
      <c r="N10" s="1"/>
      <c r="Q10" s="29"/>
      <c r="S10" s="6"/>
      <c r="T10" s="30"/>
      <c r="U10" s="30"/>
      <c r="V10" s="30"/>
      <c r="W10" s="30"/>
      <c r="X10" s="30"/>
      <c r="Y10" s="30"/>
    </row>
    <row r="11" spans="1:25" x14ac:dyDescent="0.35">
      <c r="A11" s="50"/>
      <c r="B11" s="10"/>
      <c r="C11" s="10"/>
      <c r="D11" s="10"/>
      <c r="E11" s="10"/>
      <c r="F11" s="24"/>
      <c r="G11" s="10"/>
      <c r="H11" s="10"/>
      <c r="I11" s="10"/>
      <c r="J11" s="10"/>
      <c r="K11" s="10"/>
      <c r="L11" s="10"/>
      <c r="M11" s="10"/>
    </row>
    <row r="12" spans="1:25" ht="15.75" customHeight="1" x14ac:dyDescent="0.35">
      <c r="A12" s="409" t="s">
        <v>42</v>
      </c>
      <c r="B12" s="405" t="s">
        <v>5</v>
      </c>
      <c r="C12" s="405"/>
      <c r="D12" s="405"/>
      <c r="E12" s="405"/>
      <c r="F12" s="405"/>
      <c r="G12" s="10"/>
      <c r="H12" s="417" t="s">
        <v>6</v>
      </c>
      <c r="I12" s="417"/>
      <c r="J12" s="417"/>
      <c r="K12" s="417"/>
      <c r="L12" s="417"/>
      <c r="M12" s="10"/>
    </row>
    <row r="13" spans="1:25" ht="58" x14ac:dyDescent="0.35">
      <c r="A13" s="409"/>
      <c r="B13" s="31" t="s">
        <v>4</v>
      </c>
      <c r="C13" s="32" t="s">
        <v>43</v>
      </c>
      <c r="D13" s="32" t="s">
        <v>44</v>
      </c>
      <c r="E13" s="32" t="s">
        <v>45</v>
      </c>
      <c r="F13" s="32" t="s">
        <v>46</v>
      </c>
      <c r="G13" s="10"/>
      <c r="H13" s="32" t="s">
        <v>4</v>
      </c>
      <c r="I13" s="32" t="s">
        <v>43</v>
      </c>
      <c r="J13" s="32" t="s">
        <v>44</v>
      </c>
      <c r="K13" s="32" t="s">
        <v>45</v>
      </c>
      <c r="L13" s="32" t="s">
        <v>46</v>
      </c>
      <c r="M13" s="10"/>
      <c r="N13" s="64"/>
      <c r="O13" s="65"/>
    </row>
    <row r="14" spans="1:25" ht="15.75" customHeight="1" x14ac:dyDescent="0.35">
      <c r="A14" s="409"/>
      <c r="B14" s="33">
        <f>'[13]List of NRAs'!A8</f>
        <v>0</v>
      </c>
      <c r="C14" s="10">
        <f>[13]Subscribers!G13</f>
        <v>0</v>
      </c>
      <c r="D14" s="10">
        <f>[13]Subscribers!H13</f>
        <v>0</v>
      </c>
      <c r="E14" s="10">
        <f>[13]Subscribers!I13</f>
        <v>0</v>
      </c>
      <c r="F14" s="10">
        <f>[13]Subscribers!J13</f>
        <v>0</v>
      </c>
      <c r="G14" s="10"/>
      <c r="H14" s="33">
        <f>'[13]List of NRAs'!A8</f>
        <v>0</v>
      </c>
      <c r="I14" s="34">
        <f>[13]Subscribers!K13</f>
        <v>0</v>
      </c>
      <c r="J14" s="34">
        <f>[13]Subscribers!L13</f>
        <v>0</v>
      </c>
      <c r="K14" s="34">
        <f>[13]Subscribers!M13</f>
        <v>0</v>
      </c>
      <c r="L14" s="34">
        <f>[13]Subscribers!N13</f>
        <v>0</v>
      </c>
      <c r="M14" s="10"/>
    </row>
    <row r="15" spans="1:25" ht="15.75" customHeight="1" x14ac:dyDescent="0.35">
      <c r="A15" s="409"/>
      <c r="B15" s="33" t="str">
        <f>'[13]List of NRAs'!A5</f>
        <v>Albania</v>
      </c>
      <c r="C15" s="34">
        <f>[13]Subscribers!G10</f>
        <v>2644683</v>
      </c>
      <c r="D15" s="34">
        <f>[13]Subscribers!H10</f>
        <v>2548606.9</v>
      </c>
      <c r="E15" s="34">
        <f>[13]Subscribers!I10</f>
        <v>103151</v>
      </c>
      <c r="F15" s="34">
        <f>[13]Subscribers!J10</f>
        <v>204137</v>
      </c>
      <c r="G15" s="10"/>
      <c r="H15" s="33" t="str">
        <f>'[13]List of NRAs'!A5</f>
        <v>Albania</v>
      </c>
      <c r="I15" s="34">
        <f>[13]Subscribers!K10</f>
        <v>2556301</v>
      </c>
      <c r="J15" s="34">
        <f>[13]Subscribers!L10</f>
        <v>2457728.4668581965</v>
      </c>
      <c r="K15" s="34">
        <f>[13]Subscribers!M10</f>
        <v>108510</v>
      </c>
      <c r="L15" s="34">
        <f>[13]Subscribers!N10</f>
        <v>198541</v>
      </c>
      <c r="M15" s="10"/>
    </row>
    <row r="16" spans="1:25" ht="15.75" customHeight="1" x14ac:dyDescent="0.35">
      <c r="A16" s="409"/>
      <c r="B16" s="33" t="str">
        <f>'[13]List of NRAs'!A3</f>
        <v>Kosovo*</v>
      </c>
      <c r="C16" s="34">
        <f>[13]Subscribers!G8</f>
        <v>2005874</v>
      </c>
      <c r="D16" s="34">
        <f>[13]Subscribers!H8</f>
        <v>1951654</v>
      </c>
      <c r="E16" s="34">
        <f>[13]Subscribers!I8</f>
        <v>379871</v>
      </c>
      <c r="F16" s="34">
        <f>[13]Subscribers!J8</f>
        <v>92126</v>
      </c>
      <c r="G16" s="10"/>
      <c r="H16" s="33" t="str">
        <f>'[13]List of NRAs'!A3</f>
        <v>Kosovo*</v>
      </c>
      <c r="I16" s="34">
        <f>[13]Subscribers!K8</f>
        <v>1989499</v>
      </c>
      <c r="J16" s="173">
        <f>[13]Subscribers!L8</f>
        <v>1932957</v>
      </c>
      <c r="K16" s="34">
        <f>[13]Subscribers!M8</f>
        <v>359254</v>
      </c>
      <c r="L16" s="34">
        <f>[13]Subscribers!N8</f>
        <v>99869</v>
      </c>
      <c r="M16" s="10"/>
    </row>
    <row r="17" spans="1:17" ht="15.75" customHeight="1" x14ac:dyDescent="0.35">
      <c r="A17" s="409"/>
      <c r="B17" s="33" t="str">
        <f>'[13]List of NRAs'!A7</f>
        <v>Macedonia</v>
      </c>
      <c r="C17" s="34">
        <f>[13]Subscribers!G12</f>
        <v>0</v>
      </c>
      <c r="D17" s="34">
        <f>[13]Subscribers!H12</f>
        <v>0</v>
      </c>
      <c r="E17" s="34">
        <f>[13]Subscribers!I12</f>
        <v>0</v>
      </c>
      <c r="F17" s="34">
        <f>[13]Subscribers!J12</f>
        <v>0</v>
      </c>
      <c r="G17" s="10"/>
      <c r="H17" s="33" t="str">
        <f>'[13]List of NRAs'!A7</f>
        <v>Macedonia</v>
      </c>
      <c r="I17" s="34">
        <f>[13]Subscribers!K12</f>
        <v>2221596</v>
      </c>
      <c r="J17" s="34">
        <f>[13]Subscribers!L12</f>
        <v>1959557</v>
      </c>
      <c r="K17" s="34">
        <f>[13]Subscribers!M12</f>
        <v>116827</v>
      </c>
      <c r="L17" s="34">
        <f>[13]Subscribers!N12</f>
        <v>171046</v>
      </c>
      <c r="M17" s="10"/>
    </row>
    <row r="18" spans="1:17" ht="15.75" customHeight="1" x14ac:dyDescent="0.35">
      <c r="A18" s="409"/>
      <c r="B18" s="33" t="str">
        <f>'[13]List of NRAs'!A4</f>
        <v>Montenegro</v>
      </c>
      <c r="C18" s="34">
        <f>[13]Subscribers!G9</f>
        <v>1004612</v>
      </c>
      <c r="D18" s="34">
        <f>[13]Subscribers!H9</f>
        <v>578968</v>
      </c>
      <c r="E18" s="34">
        <f>[13]Subscribers!I9</f>
        <v>145746</v>
      </c>
      <c r="F18" s="34">
        <f>[13]Subscribers!J9</f>
        <v>70571</v>
      </c>
      <c r="G18" s="10"/>
      <c r="H18" s="33" t="str">
        <f>'[13]List of NRAs'!A4</f>
        <v>Montenegro</v>
      </c>
      <c r="I18" s="34">
        <f>[13]Subscribers!K9</f>
        <v>981767</v>
      </c>
      <c r="J18" s="34">
        <f>[13]Subscribers!L9</f>
        <v>561682</v>
      </c>
      <c r="K18" s="34">
        <f>[13]Subscribers!M9</f>
        <v>126461</v>
      </c>
      <c r="L18" s="34">
        <f>[13]Subscribers!N9</f>
        <v>60020</v>
      </c>
      <c r="M18" s="10"/>
    </row>
    <row r="19" spans="1:17" ht="15.75" customHeight="1" x14ac:dyDescent="0.35">
      <c r="A19" s="409"/>
      <c r="B19" s="33" t="str">
        <f>'[13]List of NRAs'!A6</f>
        <v>Serbia</v>
      </c>
      <c r="C19" s="34">
        <f>[13]Subscribers!G11</f>
        <v>0</v>
      </c>
      <c r="D19" s="34">
        <f>[13]Subscribers!H11</f>
        <v>0</v>
      </c>
      <c r="E19" s="34">
        <f>[13]Subscribers!I11</f>
        <v>0</v>
      </c>
      <c r="F19" s="34">
        <f>[13]Subscribers!J11</f>
        <v>0</v>
      </c>
      <c r="G19" s="10"/>
      <c r="H19" s="33" t="str">
        <f>'[13]List of NRAs'!A6</f>
        <v>Serbia</v>
      </c>
      <c r="I19" s="34">
        <f>[13]Subscribers!K11</f>
        <v>8353508</v>
      </c>
      <c r="J19" s="173">
        <f>[13]Subscribers!L11</f>
        <v>7734242</v>
      </c>
      <c r="K19" s="34">
        <f>[13]Subscribers!M11</f>
        <v>359407</v>
      </c>
      <c r="L19" s="34">
        <f>[13]Subscribers!N11</f>
        <v>628586</v>
      </c>
      <c r="M19" s="10"/>
    </row>
    <row r="20" spans="1:17" ht="15" customHeight="1" x14ac:dyDescent="0.35">
      <c r="A20" s="54"/>
      <c r="B20" s="1"/>
      <c r="C20" s="1"/>
      <c r="D20" s="1"/>
      <c r="E20" s="1"/>
      <c r="F20" s="1"/>
      <c r="G20" s="1"/>
      <c r="H20" s="1"/>
      <c r="I20" s="1"/>
      <c r="J20" s="1"/>
      <c r="K20" s="1"/>
      <c r="L20" s="1"/>
      <c r="M20" s="1"/>
    </row>
    <row r="21" spans="1:17" s="4" customFormat="1" ht="44.25" customHeight="1" x14ac:dyDescent="0.35">
      <c r="A21" s="410" t="s">
        <v>0</v>
      </c>
      <c r="B21" s="390" t="s">
        <v>1</v>
      </c>
      <c r="C21" s="390"/>
      <c r="D21" s="390"/>
      <c r="E21" s="3"/>
      <c r="F21" s="390" t="s">
        <v>2</v>
      </c>
      <c r="G21" s="390"/>
      <c r="H21" s="390"/>
      <c r="I21" s="3"/>
      <c r="J21" s="390" t="s">
        <v>3</v>
      </c>
      <c r="K21" s="390"/>
      <c r="L21" s="390"/>
      <c r="M21" s="3"/>
    </row>
    <row r="22" spans="1:17" s="6" customFormat="1" ht="15" customHeight="1" x14ac:dyDescent="0.35">
      <c r="A22" s="410"/>
      <c r="B22" s="5" t="s">
        <v>4</v>
      </c>
      <c r="C22" s="5" t="s">
        <v>5</v>
      </c>
      <c r="D22" s="5" t="s">
        <v>6</v>
      </c>
      <c r="E22" s="5"/>
      <c r="F22" s="5" t="s">
        <v>4</v>
      </c>
      <c r="G22" s="5" t="s">
        <v>5</v>
      </c>
      <c r="H22" s="5" t="s">
        <v>6</v>
      </c>
      <c r="I22" s="5"/>
      <c r="J22" s="5" t="s">
        <v>4</v>
      </c>
      <c r="K22" s="5" t="s">
        <v>5</v>
      </c>
      <c r="L22" s="5" t="s">
        <v>6</v>
      </c>
      <c r="M22" s="5"/>
    </row>
    <row r="23" spans="1:17" s="6" customFormat="1" ht="15" customHeight="1" x14ac:dyDescent="0.35">
      <c r="A23" s="410"/>
      <c r="B23" s="5">
        <f>'[13]List of NRAs'!A8</f>
        <v>0</v>
      </c>
      <c r="C23" s="7" t="e">
        <f>('[13]Retail volumes - voice'!B13/([13]Subscribers!G13))/3</f>
        <v>#DIV/0!</v>
      </c>
      <c r="D23" s="7" t="e">
        <f>('[13]Retail volumes - voice'!C13/([13]Subscribers!K13))/3</f>
        <v>#DIV/0!</v>
      </c>
      <c r="E23" s="5"/>
      <c r="F23" s="5">
        <f>'[13]Retail volumes - SMS'!A13</f>
        <v>0</v>
      </c>
      <c r="G23" s="8" t="e">
        <f>'[13]Retail volumes - SMS'!B13/[13]Subscribers!G13/3</f>
        <v>#DIV/0!</v>
      </c>
      <c r="H23" s="8" t="e">
        <f>'[13]Retail volumes - SMS'!C13/[13]Subscribers!K13/3</f>
        <v>#DIV/0!</v>
      </c>
      <c r="I23" s="5"/>
      <c r="J23" s="5">
        <f>'[13]Retail volumes - data'!A13</f>
        <v>0</v>
      </c>
      <c r="K23" s="8" t="e">
        <f>'[13]Retail volumes - data'!B13/([13]Subscribers!G13)/3</f>
        <v>#DIV/0!</v>
      </c>
      <c r="L23" s="9" t="e">
        <f>'[13]Retail volumes - data'!C13/([13]Subscribers!K13)/3</f>
        <v>#DIV/0!</v>
      </c>
      <c r="M23" s="5"/>
    </row>
    <row r="24" spans="1:17" s="6" customFormat="1" ht="15" customHeight="1" x14ac:dyDescent="0.35">
      <c r="A24" s="410"/>
      <c r="B24" s="5" t="str">
        <f>'[13]List of NRAs'!A5</f>
        <v>Albania</v>
      </c>
      <c r="C24" s="7">
        <f>('[13]Retail volumes - voice'!B10/([13]Subscribers!G10))/3</f>
        <v>200.62476753420606</v>
      </c>
      <c r="D24" s="7">
        <f>('[13]Retail volumes - voice'!C10/([13]Subscribers!K10))/3</f>
        <v>191.82749306839526</v>
      </c>
      <c r="E24" s="5"/>
      <c r="F24" s="5" t="str">
        <f>'[13]Retail volumes - SMS'!A10</f>
        <v>Albania</v>
      </c>
      <c r="G24" s="8">
        <f>'[13]Retail volumes - SMS'!B10/[13]Subscribers!G10/3</f>
        <v>35.711914811718451</v>
      </c>
      <c r="H24" s="8">
        <f>'[13]Retail volumes - SMS'!C10/[13]Subscribers!K10/3</f>
        <v>31.630669732033383</v>
      </c>
      <c r="I24" s="5"/>
      <c r="J24" s="5" t="str">
        <f>'[13]Retail volumes - data'!A10</f>
        <v>Albania</v>
      </c>
      <c r="K24" s="9">
        <f>'[13]Retail volumes - data'!B10/([13]Subscribers!G10)/3</f>
        <v>1.9041020968019124</v>
      </c>
      <c r="L24" s="9">
        <f>'[13]Retail volumes - data'!C10/([13]Subscribers!K10)/3</f>
        <v>1.9843151199677524</v>
      </c>
      <c r="M24" s="5"/>
    </row>
    <row r="25" spans="1:17" s="6" customFormat="1" ht="15" customHeight="1" x14ac:dyDescent="0.35">
      <c r="A25" s="410"/>
      <c r="B25" s="5" t="str">
        <f>'[13]List of NRAs'!A3</f>
        <v>Kosovo*</v>
      </c>
      <c r="C25" s="7">
        <f>('[13]Retail volumes - voice'!B8/([13]Subscribers!G8))/3</f>
        <v>38.763245680768911</v>
      </c>
      <c r="D25" s="7">
        <f>('[13]Retail volumes - voice'!C8/([13]Subscribers!K8))/3</f>
        <v>31.060757339745667</v>
      </c>
      <c r="E25" s="5"/>
      <c r="F25" s="5" t="str">
        <f>'[13]Retail volumes - SMS'!A8</f>
        <v>Kosovo*</v>
      </c>
      <c r="G25" s="8">
        <f>'[13]Retail volumes - SMS'!B8/[13]Subscribers!G8/3</f>
        <v>10.089591037788681</v>
      </c>
      <c r="H25" s="8">
        <f>'[13]Retail volumes - SMS'!C8/[13]Subscribers!K8/3</f>
        <v>9.1010726821174579</v>
      </c>
      <c r="I25" s="5"/>
      <c r="J25" s="5" t="str">
        <f>'[13]Retail volumes - data'!A8</f>
        <v>Kosovo*</v>
      </c>
      <c r="K25" s="9">
        <f>'[13]Retail volumes - data'!B8/([13]Subscribers!G8)/3</f>
        <v>0.53248941193049348</v>
      </c>
      <c r="L25" s="9">
        <f>'[13]Retail volumes - data'!C8/([13]Subscribers!K8)/3</f>
        <v>0.49473242593570882</v>
      </c>
      <c r="M25" s="5"/>
    </row>
    <row r="26" spans="1:17" s="6" customFormat="1" ht="15.75" customHeight="1" x14ac:dyDescent="0.35">
      <c r="A26" s="410"/>
      <c r="B26" s="5" t="str">
        <f>'[13]List of NRAs'!A7</f>
        <v>Macedonia</v>
      </c>
      <c r="C26" s="7" t="e">
        <f>('[13]Retail volumes - voice'!B12/([13]Subscribers!G12))/3</f>
        <v>#DIV/0!</v>
      </c>
      <c r="D26" s="7">
        <f>('[13]Retail volumes - voice'!C12/([13]Subscribers!K12))/3</f>
        <v>263.87996253144138</v>
      </c>
      <c r="E26" s="5"/>
      <c r="F26" s="5" t="str">
        <f>'[13]Retail volumes - SMS'!A12</f>
        <v>Macedonia</v>
      </c>
      <c r="G26" s="8" t="e">
        <f>'[13]Retail volumes - SMS'!B12/[13]Subscribers!G12/3</f>
        <v>#DIV/0!</v>
      </c>
      <c r="H26" s="8">
        <f>'[13]Retail volumes - SMS'!C12/[13]Subscribers!K12/3</f>
        <v>29.561041551509216</v>
      </c>
      <c r="I26" s="5"/>
      <c r="J26" s="5" t="str">
        <f>'[13]Retail volumes - data'!A12</f>
        <v>Macedonia</v>
      </c>
      <c r="K26" s="9" t="e">
        <f>'[13]Retail volumes - data'!B12/([13]Subscribers!G12)/3</f>
        <v>#DIV/0!</v>
      </c>
      <c r="L26" s="9">
        <f>'[13]Retail volumes - data'!C12/([13]Subscribers!K12)/3</f>
        <v>0.94752676329989793</v>
      </c>
      <c r="M26" s="5"/>
    </row>
    <row r="27" spans="1:17" s="6" customFormat="1" ht="15.75" customHeight="1" x14ac:dyDescent="0.35">
      <c r="A27" s="410"/>
      <c r="B27" s="5" t="str">
        <f>'[13]List of NRAs'!A4</f>
        <v>Montenegro</v>
      </c>
      <c r="C27" s="7">
        <f>('[13]Retail volumes - voice'!B9/([13]Subscribers!G9))/3</f>
        <v>140.02137520687921</v>
      </c>
      <c r="D27" s="7">
        <f>('[13]Retail volumes - voice'!C9/([13]Subscribers!K9))/3</f>
        <v>131.54868566370638</v>
      </c>
      <c r="E27" s="5"/>
      <c r="F27" s="5" t="str">
        <f>'[13]Retail volumes - SMS'!A9</f>
        <v>Montenegro</v>
      </c>
      <c r="G27" s="8">
        <f>'[13]Retail volumes - SMS'!B9/[13]Subscribers!G9/3</f>
        <v>27.083851277906295</v>
      </c>
      <c r="H27" s="8">
        <f>'[13]Retail volumes - SMS'!C9/[13]Subscribers!K9/3</f>
        <v>25.033322230902716</v>
      </c>
      <c r="I27" s="5"/>
      <c r="J27" s="5" t="str">
        <f>'[13]Retail volumes - data'!A9</f>
        <v>Montenegro</v>
      </c>
      <c r="K27" s="9">
        <f>'[13]Retail volumes - data'!B9/([13]Subscribers!G9)/3</f>
        <v>1.8471977799351695</v>
      </c>
      <c r="L27" s="9">
        <f>'[13]Retail volumes - data'!C9/([13]Subscribers!K9)/3</f>
        <v>2.1295176626683827</v>
      </c>
      <c r="M27" s="5"/>
    </row>
    <row r="28" spans="1:17" s="6" customFormat="1" ht="15.75" customHeight="1" x14ac:dyDescent="0.35">
      <c r="A28" s="410"/>
      <c r="B28" s="5" t="str">
        <f>'[13]List of NRAs'!A6</f>
        <v>Serbia</v>
      </c>
      <c r="C28" s="7" t="e">
        <f>('[13]Retail volumes - voice'!B11/([13]Subscribers!G11))/3</f>
        <v>#DIV/0!</v>
      </c>
      <c r="D28" s="7">
        <f>('[13]Retail volumes - voice'!C11/([13]Subscribers!K11))/3</f>
        <v>168.93702757372512</v>
      </c>
      <c r="E28" s="5"/>
      <c r="F28" s="5" t="str">
        <f>'[13]Retail volumes - SMS'!A11</f>
        <v>Serbia</v>
      </c>
      <c r="G28" s="8" t="e">
        <f>'[13]Retail volumes - SMS'!B11/[13]Subscribers!G11/3</f>
        <v>#DIV/0!</v>
      </c>
      <c r="H28" s="8">
        <f>'[13]Retail volumes - SMS'!C11/[13]Subscribers!K11/3</f>
        <v>60.9858451882331</v>
      </c>
      <c r="I28" s="5"/>
      <c r="J28" s="5" t="str">
        <f>'[13]Retail volumes - data'!A11</f>
        <v>Serbia</v>
      </c>
      <c r="K28" s="9" t="e">
        <f>'[13]Retail volumes - data'!B11/([13]Subscribers!G11)/3</f>
        <v>#DIV/0!</v>
      </c>
      <c r="L28" s="9">
        <f>'[13]Retail volumes - data'!C11/([13]Subscribers!K11)/3</f>
        <v>2.7723013692770349</v>
      </c>
      <c r="M28" s="5"/>
    </row>
    <row r="29" spans="1:17" x14ac:dyDescent="0.35">
      <c r="A29" s="50"/>
      <c r="B29" s="10"/>
      <c r="C29" s="10"/>
      <c r="D29" s="10"/>
      <c r="E29" s="10"/>
      <c r="F29" s="10"/>
      <c r="G29" s="10"/>
      <c r="H29" s="10"/>
      <c r="I29" s="10"/>
      <c r="J29" s="10"/>
      <c r="K29" s="10"/>
      <c r="L29" s="10"/>
      <c r="M29" s="10"/>
      <c r="N29" s="10"/>
      <c r="O29" s="10"/>
      <c r="P29" s="10"/>
      <c r="Q29" s="10"/>
    </row>
    <row r="30" spans="1:17" s="4" customFormat="1" ht="44.25" customHeight="1" x14ac:dyDescent="0.35">
      <c r="A30" s="416" t="s">
        <v>7</v>
      </c>
      <c r="B30" s="396" t="s">
        <v>8</v>
      </c>
      <c r="C30" s="396"/>
      <c r="D30" s="396"/>
      <c r="E30" s="11"/>
      <c r="F30" s="396" t="s">
        <v>9</v>
      </c>
      <c r="G30" s="396"/>
      <c r="H30" s="396"/>
      <c r="I30" s="11"/>
      <c r="J30" s="396" t="s">
        <v>10</v>
      </c>
      <c r="K30" s="396"/>
      <c r="L30" s="396"/>
      <c r="M30" s="11"/>
      <c r="N30" s="396" t="s">
        <v>11</v>
      </c>
      <c r="O30" s="396"/>
      <c r="P30" s="396"/>
      <c r="Q30" s="11"/>
    </row>
    <row r="31" spans="1:17" s="6" customFormat="1" ht="15" customHeight="1" x14ac:dyDescent="0.35">
      <c r="A31" s="416"/>
      <c r="B31" s="12" t="s">
        <v>4</v>
      </c>
      <c r="C31" s="12" t="s">
        <v>5</v>
      </c>
      <c r="D31" s="12" t="s">
        <v>6</v>
      </c>
      <c r="E31" s="12"/>
      <c r="F31" s="12" t="s">
        <v>4</v>
      </c>
      <c r="G31" s="12" t="s">
        <v>5</v>
      </c>
      <c r="H31" s="12" t="s">
        <v>6</v>
      </c>
      <c r="I31" s="12"/>
      <c r="J31" s="12" t="s">
        <v>4</v>
      </c>
      <c r="K31" s="12" t="s">
        <v>5</v>
      </c>
      <c r="L31" s="12" t="s">
        <v>6</v>
      </c>
      <c r="M31" s="12"/>
      <c r="N31" s="12" t="s">
        <v>4</v>
      </c>
      <c r="O31" s="12" t="s">
        <v>5</v>
      </c>
      <c r="P31" s="12" t="s">
        <v>6</v>
      </c>
      <c r="Q31" s="12"/>
    </row>
    <row r="32" spans="1:17" s="6" customFormat="1" ht="15" customHeight="1" x14ac:dyDescent="0.35">
      <c r="A32" s="416"/>
      <c r="B32" s="12">
        <f>'[13]List of NRAs'!A8</f>
        <v>0</v>
      </c>
      <c r="C32" s="13" t="e">
        <f>('[13]Retail volumes - voice'!I13/([13]Subscribers!I13))/3</f>
        <v>#DIV/0!</v>
      </c>
      <c r="D32" s="13" t="e">
        <f>('[13]Retail volumes - voice'!M13/([13]Subscribers!M13))/3</f>
        <v>#DIV/0!</v>
      </c>
      <c r="E32" s="12"/>
      <c r="F32" s="12">
        <f>'[13]Retail volumes - voice'!A23</f>
        <v>0</v>
      </c>
      <c r="G32" s="13" t="e">
        <f>'[13]Retail volumes - voice'!I23/([13]Subscribers!I13)/3</f>
        <v>#DIV/0!</v>
      </c>
      <c r="H32" s="13" t="e">
        <f>'[13]Retail volumes - voice'!M23/([13]Subscribers!M13)/3</f>
        <v>#DIV/0!</v>
      </c>
      <c r="I32" s="12"/>
      <c r="J32" s="12">
        <f>'[13]Retail volumes - SMS'!A13</f>
        <v>0</v>
      </c>
      <c r="K32" s="14" t="e">
        <f>'[13]Retail volumes - SMS'!I13/[13]Subscribers!I13/3</f>
        <v>#DIV/0!</v>
      </c>
      <c r="L32" s="14" t="e">
        <f>'[13]Retail volumes - SMS'!M13/([13]Subscribers!M13)/3</f>
        <v>#DIV/0!</v>
      </c>
      <c r="M32" s="12"/>
      <c r="N32" s="12">
        <f>'[13]Retail volumes - data'!A13</f>
        <v>0</v>
      </c>
      <c r="O32" s="53" t="e">
        <f>'[13]Retail volumes - data'!I13/([13]Subscribers!I13)/3</f>
        <v>#DIV/0!</v>
      </c>
      <c r="P32" s="53" t="e">
        <f>'[13]Retail volumes - data'!M13/([13]Subscribers!M13)/3</f>
        <v>#DIV/0!</v>
      </c>
      <c r="Q32" s="12"/>
    </row>
    <row r="33" spans="1:28" s="6" customFormat="1" ht="15" customHeight="1" x14ac:dyDescent="0.35">
      <c r="A33" s="416"/>
      <c r="B33" s="12" t="str">
        <f>'[13]List of NRAs'!A5</f>
        <v>Albania</v>
      </c>
      <c r="C33" s="13">
        <f>('[13]Retail volumes - voice'!I10/([13]Subscribers!I10))/3</f>
        <v>1.2468298578459411</v>
      </c>
      <c r="D33" s="13">
        <f>('[13]Retail volumes - voice'!M10/([13]Subscribers!M10))/3</f>
        <v>1.1398209893609395</v>
      </c>
      <c r="E33" s="12"/>
      <c r="F33" s="12" t="str">
        <f>'[13]Retail volumes - voice'!A20</f>
        <v>Albania</v>
      </c>
      <c r="G33" s="13">
        <f>'[13]Retail volumes - voice'!I20/([13]Subscribers!I10)/3</f>
        <v>1.2449140041729547</v>
      </c>
      <c r="H33" s="13">
        <f>'[13]Retail volumes - voice'!M20/([13]Subscribers!M10)/3</f>
        <v>1.1327037856213966</v>
      </c>
      <c r="I33" s="12"/>
      <c r="J33" s="12" t="str">
        <f>'[13]Retail volumes - SMS'!A10</f>
        <v>Albania</v>
      </c>
      <c r="K33" s="14">
        <f>'[13]Retail volumes - SMS'!I10/[13]Subscribers!I10/3</f>
        <v>0.77622449935854554</v>
      </c>
      <c r="L33" s="14">
        <f>'[13]Retail volumes - SMS'!M10/([13]Subscribers!M10)/3</f>
        <v>0.78479710011366077</v>
      </c>
      <c r="M33" s="12"/>
      <c r="N33" s="12" t="str">
        <f>'[13]Retail volumes - data'!A10</f>
        <v>Albania</v>
      </c>
      <c r="O33" s="52">
        <f>'[13]Retail volumes - data'!I10/([13]Subscribers!I10)/3</f>
        <v>1.5621112091335355E-2</v>
      </c>
      <c r="P33" s="52">
        <f>'[13]Retail volumes - data'!M10/([13]Subscribers!M10)/3</f>
        <v>1.6056891837925844E-2</v>
      </c>
      <c r="Q33" s="12"/>
    </row>
    <row r="34" spans="1:28" s="6" customFormat="1" ht="15" customHeight="1" x14ac:dyDescent="0.35">
      <c r="A34" s="416"/>
      <c r="B34" s="12" t="str">
        <f>'[13]List of NRAs'!A3</f>
        <v>Kosovo*</v>
      </c>
      <c r="C34" s="13">
        <f>('[13]Retail volumes - voice'!I8/([13]Subscribers!I8))/3</f>
        <v>9.8761404090686913E-2</v>
      </c>
      <c r="D34" s="13">
        <f>('[13]Retail volumes - voice'!M8/([13]Subscribers!M8))/3</f>
        <v>8.6350313581910199E-2</v>
      </c>
      <c r="E34" s="12"/>
      <c r="F34" s="12" t="str">
        <f>'[13]Retail volumes - voice'!A18</f>
        <v>Kosovo*</v>
      </c>
      <c r="G34" s="13">
        <f>'[13]Retail volumes - voice'!I18/([13]Subscribers!I8)/3</f>
        <v>0.1706412908007657</v>
      </c>
      <c r="H34" s="13">
        <f>'[13]Retail volumes - voice'!M18/([13]Subscribers!M8)/3</f>
        <v>0.16159009441169139</v>
      </c>
      <c r="I34" s="12"/>
      <c r="J34" s="12" t="str">
        <f>'[13]Retail volumes - SMS'!A8</f>
        <v>Kosovo*</v>
      </c>
      <c r="K34" s="14">
        <f>'[13]Retail volumes - SMS'!I8/[13]Subscribers!I8/3</f>
        <v>0.28528983084608545</v>
      </c>
      <c r="L34" s="14">
        <f>'[13]Retail volumes - SMS'!M8/([13]Subscribers!M8)/3</f>
        <v>0.26447954186545825</v>
      </c>
      <c r="M34" s="12"/>
      <c r="N34" s="12" t="str">
        <f>'[13]Retail volumes - data'!A8</f>
        <v>Kosovo*</v>
      </c>
      <c r="O34" s="52">
        <f>'[13]Retail volumes - data'!I8/([13]Subscribers!I8)/3</f>
        <v>1.5370056586753575E-2</v>
      </c>
      <c r="P34" s="52">
        <f>'[13]Retail volumes - data'!M8/([13]Subscribers!M8)/3</f>
        <v>2.0267168512157603E-2</v>
      </c>
      <c r="Q34" s="12"/>
    </row>
    <row r="35" spans="1:28" s="6" customFormat="1" ht="15.75" customHeight="1" x14ac:dyDescent="0.35">
      <c r="A35" s="416"/>
      <c r="B35" s="12" t="str">
        <f>'[13]List of NRAs'!A7</f>
        <v>Macedonia</v>
      </c>
      <c r="C35" s="13" t="e">
        <f>('[13]Retail volumes - voice'!I12/([13]Subscribers!I12))/3</f>
        <v>#DIV/0!</v>
      </c>
      <c r="D35" s="13">
        <f>('[13]Retail volumes - voice'!M12/([13]Subscribers!M12))/3</f>
        <v>0.47027910405033846</v>
      </c>
      <c r="E35" s="12"/>
      <c r="F35" s="12" t="str">
        <f>'[13]Retail volumes - voice'!A22</f>
        <v>Macedonia</v>
      </c>
      <c r="G35" s="13" t="e">
        <f>'[13]Retail volumes - voice'!I22/([13]Subscribers!I12)/3</f>
        <v>#DIV/0!</v>
      </c>
      <c r="H35" s="13">
        <f>'[13]Retail volumes - voice'!M22/([13]Subscribers!M12)/3</f>
        <v>0.81778797614326215</v>
      </c>
      <c r="I35" s="12"/>
      <c r="J35" s="12" t="str">
        <f>'[13]Retail volumes - SMS'!A12</f>
        <v>Macedonia</v>
      </c>
      <c r="K35" s="14" t="e">
        <f>'[13]Retail volumes - SMS'!I12/[13]Subscribers!I12/3</f>
        <v>#DIV/0!</v>
      </c>
      <c r="L35" s="14">
        <f>'[13]Retail volumes - SMS'!M12/([13]Subscribers!M12)/3</f>
        <v>1.4289761784518991</v>
      </c>
      <c r="M35" s="12"/>
      <c r="N35" s="12" t="str">
        <f>'[13]Retail volumes - data'!A12</f>
        <v>Macedonia</v>
      </c>
      <c r="O35" s="52" t="e">
        <f>'[13]Retail volumes - data'!I12/([13]Subscribers!I12)/3</f>
        <v>#DIV/0!</v>
      </c>
      <c r="P35" s="52">
        <f>'[13]Retail volumes - data'!M12/([13]Subscribers!M12)/3</f>
        <v>2.2101390523056722E-3</v>
      </c>
      <c r="Q35" s="12"/>
    </row>
    <row r="36" spans="1:28" s="6" customFormat="1" ht="15.75" customHeight="1" x14ac:dyDescent="0.35">
      <c r="A36" s="416"/>
      <c r="B36" s="12" t="str">
        <f>'[13]List of NRAs'!A4</f>
        <v>Montenegro</v>
      </c>
      <c r="C36" s="13">
        <f>('[13]Retail volumes - voice'!I9/([13]Subscribers!I9))/3</f>
        <v>52.372870263639783</v>
      </c>
      <c r="D36" s="13">
        <f>('[13]Retail volumes - voice'!M9/([13]Subscribers!M9))/3</f>
        <v>52.120075994443617</v>
      </c>
      <c r="E36" s="12"/>
      <c r="F36" s="12" t="str">
        <f>'[13]Retail volumes - voice'!A19</f>
        <v>Montenegro</v>
      </c>
      <c r="G36" s="13">
        <f>'[13]Retail volumes - voice'!I19/([13]Subscribers!I9)/3</f>
        <v>22.697953031682218</v>
      </c>
      <c r="H36" s="13">
        <f>'[13]Retail volumes - voice'!M19/([13]Subscribers!M9)/3</f>
        <v>23.251339790308649</v>
      </c>
      <c r="I36" s="12"/>
      <c r="J36" s="12" t="str">
        <f>'[13]Retail volumes - SMS'!A9</f>
        <v>Montenegro</v>
      </c>
      <c r="K36" s="14">
        <f>'[13]Retail volumes - SMS'!I9/[13]Subscribers!I9/3</f>
        <v>4.2872028506214006</v>
      </c>
      <c r="L36" s="14">
        <f>'[13]Retail volumes - SMS'!M9/([13]Subscribers!M9)/3</f>
        <v>4.1749050431885459</v>
      </c>
      <c r="M36" s="12"/>
      <c r="N36" s="12" t="str">
        <f>'[13]Retail volumes - data'!A9</f>
        <v>Montenegro</v>
      </c>
      <c r="O36" s="52">
        <f>'[13]Retail volumes - data'!I9/([13]Subscribers!I9)/3</f>
        <v>0.35997501866708342</v>
      </c>
      <c r="P36" s="52">
        <f>'[13]Retail volumes - data'!M9/([13]Subscribers!M9)/3</f>
        <v>0.40533509135826268</v>
      </c>
      <c r="Q36" s="12"/>
    </row>
    <row r="37" spans="1:28" s="6" customFormat="1" ht="15.75" customHeight="1" x14ac:dyDescent="0.35">
      <c r="A37" s="416"/>
      <c r="B37" s="12" t="str">
        <f>'[13]List of NRAs'!A6</f>
        <v>Serbia</v>
      </c>
      <c r="C37" s="13" t="e">
        <f>('[13]Retail volumes - voice'!I11/([13]Subscribers!I11))/3</f>
        <v>#DIV/0!</v>
      </c>
      <c r="D37" s="13">
        <f>('[13]Retail volumes - voice'!M11/([13]Subscribers!M11))/3</f>
        <v>1.2143920402218098</v>
      </c>
      <c r="E37" s="12"/>
      <c r="F37" s="12" t="str">
        <f>'[13]Retail volumes - voice'!A21</f>
        <v>Serbia</v>
      </c>
      <c r="G37" s="13" t="e">
        <f>'[13]Retail volumes - voice'!I21/([13]Subscribers!I11)/3</f>
        <v>#DIV/0!</v>
      </c>
      <c r="H37" s="13">
        <f>'[13]Retail volumes - voice'!M21/([13]Subscribers!M11)/3</f>
        <v>2.529424858169151</v>
      </c>
      <c r="I37" s="12"/>
      <c r="J37" s="12" t="str">
        <f>'[13]Retail volumes - SMS'!A11</f>
        <v>Serbia</v>
      </c>
      <c r="K37" s="14" t="e">
        <f>'[13]Retail volumes - SMS'!I11/[13]Subscribers!I11/3</f>
        <v>#DIV/0!</v>
      </c>
      <c r="L37" s="14">
        <f>'[13]Retail volumes - SMS'!M11/([13]Subscribers!M11)/3</f>
        <v>1.2039201610801495</v>
      </c>
      <c r="M37" s="12"/>
      <c r="N37" s="12" t="str">
        <f>'[13]Retail volumes - data'!A11</f>
        <v>Serbia</v>
      </c>
      <c r="O37" s="52" t="e">
        <f>'[13]Retail volumes - data'!I11/([13]Subscribers!I11)/3</f>
        <v>#DIV/0!</v>
      </c>
      <c r="P37" s="52">
        <f>'[13]Retail volumes - data'!M11/([13]Subscribers!M11)/3</f>
        <v>2.808978215041258E-3</v>
      </c>
      <c r="Q37" s="12"/>
    </row>
    <row r="38" spans="1:28" s="6" customFormat="1" x14ac:dyDescent="0.35">
      <c r="A38" s="51"/>
      <c r="B38" s="5"/>
      <c r="C38" s="5"/>
      <c r="D38" s="5"/>
      <c r="E38" s="5"/>
      <c r="F38" s="5"/>
      <c r="G38" s="5"/>
      <c r="H38" s="5"/>
      <c r="I38" s="5"/>
      <c r="J38" s="5"/>
      <c r="K38" s="5"/>
      <c r="L38" s="5"/>
      <c r="M38" s="5"/>
      <c r="N38" s="5"/>
      <c r="O38" s="5"/>
      <c r="P38" s="5"/>
      <c r="Q38" s="5"/>
    </row>
    <row r="39" spans="1:28" s="4" customFormat="1" ht="44.25" customHeight="1" x14ac:dyDescent="0.35">
      <c r="A39" s="410" t="s">
        <v>12</v>
      </c>
      <c r="B39" s="390" t="s">
        <v>13</v>
      </c>
      <c r="C39" s="390"/>
      <c r="D39" s="390"/>
      <c r="E39" s="3"/>
      <c r="F39" s="390" t="s">
        <v>14</v>
      </c>
      <c r="G39" s="390"/>
      <c r="H39" s="390"/>
      <c r="I39" s="3"/>
      <c r="J39" s="390" t="s">
        <v>15</v>
      </c>
      <c r="K39" s="390"/>
      <c r="L39" s="390"/>
      <c r="M39" s="3"/>
      <c r="N39" s="390" t="s">
        <v>16</v>
      </c>
      <c r="O39" s="390"/>
      <c r="P39" s="390"/>
      <c r="Q39" s="3"/>
    </row>
    <row r="40" spans="1:28" s="6" customFormat="1" ht="15" customHeight="1" x14ac:dyDescent="0.35">
      <c r="A40" s="410"/>
      <c r="B40" s="5" t="s">
        <v>4</v>
      </c>
      <c r="C40" s="5" t="s">
        <v>5</v>
      </c>
      <c r="D40" s="5" t="s">
        <v>6</v>
      </c>
      <c r="E40" s="5"/>
      <c r="F40" s="5" t="s">
        <v>4</v>
      </c>
      <c r="G40" s="5" t="s">
        <v>5</v>
      </c>
      <c r="H40" s="5" t="s">
        <v>6</v>
      </c>
      <c r="I40" s="5"/>
      <c r="J40" s="5" t="s">
        <v>4</v>
      </c>
      <c r="K40" s="5" t="s">
        <v>5</v>
      </c>
      <c r="L40" s="5" t="s">
        <v>6</v>
      </c>
      <c r="M40" s="5"/>
      <c r="N40" s="5" t="s">
        <v>4</v>
      </c>
      <c r="O40" s="5" t="s">
        <v>5</v>
      </c>
      <c r="P40" s="5" t="s">
        <v>6</v>
      </c>
      <c r="Q40" s="5"/>
    </row>
    <row r="41" spans="1:28" s="6" customFormat="1" ht="15" customHeight="1" x14ac:dyDescent="0.35">
      <c r="A41" s="410"/>
      <c r="B41" s="5">
        <f>'[13]Retail volumes - voice'!A13</f>
        <v>0</v>
      </c>
      <c r="C41" s="15" t="e">
        <f>('[13]Retail volumes - voice'!J13/([13]Subscribers!J13))/3</f>
        <v>#DIV/0!</v>
      </c>
      <c r="D41" s="15" t="e">
        <f>('[13]Retail volumes - voice'!N13/([13]Subscribers!N13))/3</f>
        <v>#DIV/0!</v>
      </c>
      <c r="E41" s="5"/>
      <c r="F41" s="5">
        <f>'[13]Retail volumes - voice'!A23</f>
        <v>0</v>
      </c>
      <c r="G41" s="15" t="e">
        <f>('[13]Retail volumes - voice'!J23/([13]Subscribers!J13))/3</f>
        <v>#DIV/0!</v>
      </c>
      <c r="H41" s="15" t="e">
        <f>('[13]Retail volumes - voice'!N23/([13]Subscribers!N13))/3</f>
        <v>#DIV/0!</v>
      </c>
      <c r="I41" s="5"/>
      <c r="J41" s="5">
        <f>'[13]Retail volumes - SMS'!A13</f>
        <v>0</v>
      </c>
      <c r="K41" s="8" t="e">
        <f>'[13]Retail volumes - SMS'!J13/[13]Subscribers!J13/3</f>
        <v>#DIV/0!</v>
      </c>
      <c r="L41" s="8" t="e">
        <f>'[13]Retail volumes - SMS'!N13/[13]Subscribers!N13/3</f>
        <v>#DIV/0!</v>
      </c>
      <c r="M41" s="5"/>
      <c r="N41" s="5">
        <f>'[13]Retail volumes - data'!A13</f>
        <v>0</v>
      </c>
      <c r="O41" s="8" t="e">
        <f>'[13]Retail volumes - data'!J13/([13]Subscribers!J13)/3</f>
        <v>#DIV/0!</v>
      </c>
      <c r="P41" s="8" t="e">
        <f>'[13]Retail volumes - data'!N13/([13]Subscribers!N13)/3</f>
        <v>#DIV/0!</v>
      </c>
      <c r="Q41" s="5"/>
    </row>
    <row r="42" spans="1:28" s="6" customFormat="1" ht="15" customHeight="1" x14ac:dyDescent="0.35">
      <c r="A42" s="410"/>
      <c r="B42" s="5" t="str">
        <f>'[13]Retail volumes - voice'!A10</f>
        <v>Albania</v>
      </c>
      <c r="C42" s="174">
        <f>('[13]Retail volumes - voice'!J10/([13]Subscribers!J10))/3</f>
        <v>4.829668180356002</v>
      </c>
      <c r="D42" s="174">
        <f>('[13]Retail volumes - voice'!N10/([13]Subscribers!N10))/3</f>
        <v>4.2768429023056536</v>
      </c>
      <c r="E42" s="5"/>
      <c r="F42" s="5" t="str">
        <f>'[13]Retail volumes - voice'!A20</f>
        <v>Albania</v>
      </c>
      <c r="G42" s="174">
        <f>('[13]Retail volumes - voice'!J20/([13]Subscribers!J10))/3</f>
        <v>3.5673027101080819</v>
      </c>
      <c r="H42" s="174">
        <f>('[13]Retail volumes - voice'!N20/([13]Subscribers!N10))/3</f>
        <v>3.1901034714911951</v>
      </c>
      <c r="I42" s="5"/>
      <c r="J42" s="5" t="str">
        <f>'[13]Retail volumes - SMS'!A10</f>
        <v>Albania</v>
      </c>
      <c r="K42" s="8">
        <f>'[13]Retail volumes - SMS'!J10/[13]Subscribers!J10/3</f>
        <v>2.293564289341635</v>
      </c>
      <c r="L42" s="8">
        <f>'[13]Retail volumes - SMS'!N10/[13]Subscribers!N10/3</f>
        <v>1.8154654873972296</v>
      </c>
      <c r="M42" s="5"/>
      <c r="N42" s="5" t="str">
        <f>'[13]Retail volumes - data'!A10</f>
        <v>Albania</v>
      </c>
      <c r="O42" s="8">
        <f>'[13]Retail volumes - data'!J10/([13]Subscribers!J10)/3</f>
        <v>5.9985859169740585E-2</v>
      </c>
      <c r="P42" s="8">
        <f>'[13]Retail volumes - data'!N10/([13]Subscribers!N10)/3</f>
        <v>5.8124014687142705E-2</v>
      </c>
      <c r="Q42" s="5"/>
    </row>
    <row r="43" spans="1:28" s="6" customFormat="1" ht="15" customHeight="1" x14ac:dyDescent="0.35">
      <c r="A43" s="410"/>
      <c r="B43" s="5" t="str">
        <f>'[13]Retail volumes - voice'!A8</f>
        <v>Kosovo*</v>
      </c>
      <c r="C43" s="15">
        <f>('[13]Retail volumes - voice'!J8/([13]Subscribers!J8))/3</f>
        <v>0.15179833416552693</v>
      </c>
      <c r="D43" s="15">
        <f>('[13]Retail volumes - voice'!N8/([13]Subscribers!N8))/3</f>
        <v>0.11711344082970924</v>
      </c>
      <c r="E43" s="5"/>
      <c r="F43" s="5" t="str">
        <f>'[13]Retail volumes - voice'!A18</f>
        <v>Kosovo*</v>
      </c>
      <c r="G43" s="15">
        <f>('[13]Retail volumes - voice'!J18/([13]Subscribers!J8))/3</f>
        <v>0.26647888037398054</v>
      </c>
      <c r="H43" s="15">
        <f>('[13]Retail volumes - voice'!N18/([13]Subscribers!N8))/3</f>
        <v>0.22353606557924213</v>
      </c>
      <c r="I43" s="5"/>
      <c r="J43" s="5" t="str">
        <f>'[13]Retail volumes - SMS'!A8</f>
        <v>Kosovo*</v>
      </c>
      <c r="K43" s="8">
        <f>'[13]Retail volumes - SMS'!J8/[13]Subscribers!J8/3</f>
        <v>0.27615456005904954</v>
      </c>
      <c r="L43" s="8">
        <f>'[13]Retail volumes - SMS'!N8/[13]Subscribers!N8/3</f>
        <v>0.25961709839890257</v>
      </c>
      <c r="M43" s="5"/>
      <c r="N43" s="5" t="str">
        <f>'[13]Retail volumes - data'!A8</f>
        <v>Kosovo*</v>
      </c>
      <c r="O43" s="8">
        <f>'[13]Retail volumes - data'!J8/([13]Subscribers!J8)/3</f>
        <v>2.3980410065200557E-2</v>
      </c>
      <c r="P43" s="8">
        <f>'[13]Retail volumes - data'!N8/([13]Subscribers!N8)/3</f>
        <v>2.1603819753877578E-2</v>
      </c>
      <c r="Q43" s="5"/>
    </row>
    <row r="44" spans="1:28" s="6" customFormat="1" ht="15.75" customHeight="1" x14ac:dyDescent="0.35">
      <c r="A44" s="410"/>
      <c r="B44" s="5" t="str">
        <f>'[13]Retail volumes - voice'!A12</f>
        <v>Macedonia</v>
      </c>
      <c r="C44" s="15" t="e">
        <f>('[13]Retail volumes - voice'!J12/([13]Subscribers!J12))/3</f>
        <v>#DIV/0!</v>
      </c>
      <c r="D44" s="15">
        <f>('[13]Retail volumes - voice'!N12/([13]Subscribers!N12))/3</f>
        <v>0.46032472551243525</v>
      </c>
      <c r="E44" s="5"/>
      <c r="F44" s="5" t="str">
        <f>'[13]Retail volumes - voice'!A22</f>
        <v>Macedonia</v>
      </c>
      <c r="G44" s="15" t="e">
        <f>('[13]Retail volumes - voice'!J22/([13]Subscribers!J12))/3</f>
        <v>#DIV/0!</v>
      </c>
      <c r="H44" s="15">
        <f>('[13]Retail volumes - voice'!N22/([13]Subscribers!N12))/3</f>
        <v>0.82802912666767992</v>
      </c>
      <c r="I44" s="5"/>
      <c r="J44" s="5" t="str">
        <f>'[13]Retail volumes - SMS'!A12</f>
        <v>Macedonia</v>
      </c>
      <c r="K44" s="8" t="e">
        <f>'[13]Retail volumes - SMS'!J12/[13]Subscribers!J12/3</f>
        <v>#DIV/0!</v>
      </c>
      <c r="L44" s="8">
        <f>'[13]Retail volumes - SMS'!N12/[13]Subscribers!N12/3</f>
        <v>1.9871028846041414</v>
      </c>
      <c r="M44" s="5"/>
      <c r="N44" s="5" t="str">
        <f>'[13]Retail volumes - data'!A12</f>
        <v>Macedonia</v>
      </c>
      <c r="O44" s="8" t="e">
        <f>'[13]Retail volumes - data'!J12/([13]Subscribers!J12)/3</f>
        <v>#DIV/0!</v>
      </c>
      <c r="P44" s="8">
        <f>'[13]Retail volumes - data'!N12/([13]Subscribers!N12)/3</f>
        <v>5.5283422273773941E-3</v>
      </c>
      <c r="Q44" s="5"/>
    </row>
    <row r="45" spans="1:28" s="6" customFormat="1" ht="15.75" customHeight="1" x14ac:dyDescent="0.35">
      <c r="A45" s="410"/>
      <c r="B45" s="5" t="str">
        <f>'[13]Retail volumes - voice'!A9</f>
        <v>Montenegro</v>
      </c>
      <c r="C45" s="15">
        <f>('[13]Retail volumes - voice'!J9/([13]Subscribers!J9))/3</f>
        <v>0.95501012376818284</v>
      </c>
      <c r="D45" s="15">
        <f>('[13]Retail volumes - voice'!N9/([13]Subscribers!N9))/3</f>
        <v>0.95996277537117247</v>
      </c>
      <c r="E45" s="5"/>
      <c r="F45" s="5" t="str">
        <f>'[13]Retail volumes - voice'!A19</f>
        <v>Montenegro</v>
      </c>
      <c r="G45" s="15">
        <f>('[13]Retail volumes - voice'!J19/([13]Subscribers!J9))/3</f>
        <v>1.4371276728401188</v>
      </c>
      <c r="H45" s="15">
        <f>('[13]Retail volumes - voice'!N19/([13]Subscribers!N9))/3</f>
        <v>1.409342071161463</v>
      </c>
      <c r="I45" s="5"/>
      <c r="J45" s="5" t="str">
        <f>'[13]Retail volumes - SMS'!A9</f>
        <v>Montenegro</v>
      </c>
      <c r="K45" s="8">
        <f>'[13]Retail volumes - SMS'!J9/[13]Subscribers!J9/3</f>
        <v>1.3828579255879421</v>
      </c>
      <c r="L45" s="8">
        <f>'[13]Retail volumes - SMS'!N9/[13]Subscribers!N9/3</f>
        <v>1.2543596578918137</v>
      </c>
      <c r="M45" s="5"/>
      <c r="N45" s="5" t="str">
        <f>'[13]Retail volumes - data'!A9</f>
        <v>Montenegro</v>
      </c>
      <c r="O45" s="8">
        <f>'[13]Retail volumes - data'!J9/([13]Subscribers!J9)/3</f>
        <v>6.1124951628739382E-3</v>
      </c>
      <c r="P45" s="8">
        <f>'[13]Retail volumes - data'!N9/([13]Subscribers!N9)/3</f>
        <v>7.2020323732409587E-3</v>
      </c>
      <c r="Q45" s="5"/>
    </row>
    <row r="46" spans="1:28" s="6" customFormat="1" ht="15.75" customHeight="1" x14ac:dyDescent="0.35">
      <c r="A46" s="410"/>
      <c r="B46" s="5" t="str">
        <f>'[13]Retail volumes - voice'!A11</f>
        <v>Serbia</v>
      </c>
      <c r="C46" s="15" t="e">
        <f>('[13]Retail volumes - voice'!J11/([13]Subscribers!J11))/3</f>
        <v>#DIV/0!</v>
      </c>
      <c r="D46" s="15">
        <f>('[13]Retail volumes - voice'!N11/([13]Subscribers!N11))/3</f>
        <v>0.48224480553708376</v>
      </c>
      <c r="E46" s="5"/>
      <c r="F46" s="5" t="str">
        <f>'[13]Retail volumes - voice'!A21</f>
        <v>Serbia</v>
      </c>
      <c r="G46" s="15" t="e">
        <f>('[13]Retail volumes - voice'!J21/([13]Subscribers!J11))/3</f>
        <v>#DIV/0!</v>
      </c>
      <c r="H46" s="15">
        <f>('[13]Retail volumes - voice'!N21/([13]Subscribers!N11))/3</f>
        <v>0.73641368616757819</v>
      </c>
      <c r="I46" s="5"/>
      <c r="J46" s="5" t="str">
        <f>'[13]Retail volumes - SMS'!A11</f>
        <v>Serbia</v>
      </c>
      <c r="K46" s="8" t="e">
        <f>'[13]Retail volumes - SMS'!J11/[13]Subscribers!J11/3</f>
        <v>#DIV/0!</v>
      </c>
      <c r="L46" s="8">
        <f>'[13]Retail volumes - SMS'!N11/[13]Subscribers!N11/3</f>
        <v>1.2165930092832695</v>
      </c>
      <c r="M46" s="5"/>
      <c r="N46" s="5" t="str">
        <f>'[13]Retail volumes - data'!A11</f>
        <v>Serbia</v>
      </c>
      <c r="O46" s="8" t="e">
        <f>'[13]Retail volumes - data'!J11/([13]Subscribers!J11)/3</f>
        <v>#DIV/0!</v>
      </c>
      <c r="P46" s="8">
        <f>'[13]Retail volumes - data'!N11/([13]Subscribers!N11)/3</f>
        <v>2.1298511261784387E-3</v>
      </c>
      <c r="Q46" s="5"/>
    </row>
    <row r="47" spans="1:28" s="6" customFormat="1" x14ac:dyDescent="0.35">
      <c r="A47" s="16"/>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s="4" customFormat="1" ht="15" customHeight="1" x14ac:dyDescent="0.35">
      <c r="A48" s="416" t="s">
        <v>29</v>
      </c>
      <c r="B48" s="11" t="s">
        <v>30</v>
      </c>
      <c r="C48" s="11"/>
      <c r="D48" s="11"/>
      <c r="E48" s="11"/>
      <c r="F48" s="11"/>
      <c r="G48" s="11"/>
      <c r="H48" s="11"/>
      <c r="I48" s="11"/>
      <c r="J48" s="11"/>
      <c r="K48" s="11" t="s">
        <v>31</v>
      </c>
      <c r="L48" s="11"/>
      <c r="M48" s="11"/>
      <c r="N48" s="11"/>
      <c r="O48" s="11"/>
      <c r="P48" s="11"/>
      <c r="Q48" s="11"/>
      <c r="R48" s="11"/>
      <c r="S48" s="11"/>
      <c r="T48" s="11" t="s">
        <v>32</v>
      </c>
      <c r="U48" s="11"/>
      <c r="V48" s="11"/>
      <c r="W48" s="11"/>
      <c r="X48" s="11"/>
      <c r="Y48" s="11"/>
      <c r="Z48" s="11"/>
      <c r="AA48" s="11"/>
      <c r="AB48" s="11"/>
    </row>
    <row r="49" spans="1:37" s="4" customFormat="1" ht="15" customHeight="1" x14ac:dyDescent="0.35">
      <c r="A49" s="416"/>
      <c r="B49" s="11" t="s">
        <v>22</v>
      </c>
      <c r="C49" s="393" t="s">
        <v>5</v>
      </c>
      <c r="D49" s="393"/>
      <c r="E49" s="393"/>
      <c r="F49" s="46"/>
      <c r="G49" s="23" t="s">
        <v>6</v>
      </c>
      <c r="H49" s="23"/>
      <c r="I49" s="23"/>
      <c r="J49" s="11"/>
      <c r="K49" s="11" t="s">
        <v>22</v>
      </c>
      <c r="L49" s="393" t="s">
        <v>5</v>
      </c>
      <c r="M49" s="393"/>
      <c r="N49" s="393"/>
      <c r="O49" s="415" t="s">
        <v>6</v>
      </c>
      <c r="P49" s="415"/>
      <c r="Q49" s="415"/>
      <c r="R49" s="47"/>
      <c r="S49" s="11"/>
      <c r="T49" s="11" t="s">
        <v>22</v>
      </c>
      <c r="U49" s="393" t="s">
        <v>5</v>
      </c>
      <c r="V49" s="393"/>
      <c r="W49" s="393"/>
      <c r="X49" s="415" t="s">
        <v>6</v>
      </c>
      <c r="Y49" s="415"/>
      <c r="Z49" s="415"/>
      <c r="AA49" s="11"/>
      <c r="AB49" s="11"/>
    </row>
    <row r="50" spans="1:37" s="6" customFormat="1" ht="52.5" customHeight="1" x14ac:dyDescent="0.35">
      <c r="A50" s="416"/>
      <c r="B50" s="12" t="s">
        <v>4</v>
      </c>
      <c r="C50" s="17" t="s">
        <v>33</v>
      </c>
      <c r="D50" s="17" t="s">
        <v>34</v>
      </c>
      <c r="E50" s="17" t="s">
        <v>35</v>
      </c>
      <c r="F50" s="17" t="s">
        <v>4</v>
      </c>
      <c r="G50" s="17" t="s">
        <v>33</v>
      </c>
      <c r="H50" s="17" t="s">
        <v>34</v>
      </c>
      <c r="I50" s="17" t="s">
        <v>35</v>
      </c>
      <c r="J50" s="12"/>
      <c r="K50" s="12" t="s">
        <v>4</v>
      </c>
      <c r="L50" s="17" t="s">
        <v>33</v>
      </c>
      <c r="M50" s="17" t="s">
        <v>34</v>
      </c>
      <c r="N50" s="17" t="s">
        <v>35</v>
      </c>
      <c r="O50" s="17" t="s">
        <v>4</v>
      </c>
      <c r="P50" s="17" t="s">
        <v>33</v>
      </c>
      <c r="Q50" s="17" t="s">
        <v>34</v>
      </c>
      <c r="R50" s="17" t="s">
        <v>35</v>
      </c>
      <c r="S50" s="17"/>
      <c r="T50" s="12" t="s">
        <v>4</v>
      </c>
      <c r="U50" s="17" t="s">
        <v>33</v>
      </c>
      <c r="V50" s="17" t="s">
        <v>34</v>
      </c>
      <c r="W50" s="17" t="s">
        <v>35</v>
      </c>
      <c r="X50" s="17" t="s">
        <v>4</v>
      </c>
      <c r="Y50" s="17" t="s">
        <v>33</v>
      </c>
      <c r="Z50" s="17" t="s">
        <v>34</v>
      </c>
      <c r="AA50" s="17" t="s">
        <v>35</v>
      </c>
      <c r="AB50" s="12"/>
    </row>
    <row r="51" spans="1:37" s="6" customFormat="1" ht="15" customHeight="1" x14ac:dyDescent="0.35">
      <c r="A51" s="416"/>
      <c r="B51" s="12">
        <f>'[13]Wholesale voice'!G13</f>
        <v>0</v>
      </c>
      <c r="C51" s="24" t="e">
        <f>('[13]Wholesale voice'!H23+'[13]Wholesale voice'!H43)/('[13]Wholesale voice'!H13+'[13]Wholesale voice'!H33)</f>
        <v>#DIV/0!</v>
      </c>
      <c r="D51" s="24" t="e">
        <f>('[13]Wholesale voice'!I23+'[13]Wholesale voice'!I43)/('[13]Wholesale voice'!I13+'[13]Wholesale voice'!I33)</f>
        <v>#DIV/0!</v>
      </c>
      <c r="E51" s="24" t="e">
        <f>('[13]Wholesale voice'!J23+'[13]Wholesale voice'!J43)/('[13]Wholesale voice'!J13+'[13]Wholesale voice'!J33)</f>
        <v>#DIV/0!</v>
      </c>
      <c r="F51" s="24">
        <f>'[13]Wholesale voice'!G23</f>
        <v>0</v>
      </c>
      <c r="G51" s="24" t="e">
        <f>('[13]Wholesale voice'!K23+'[13]Wholesale voice'!K43)/('[13]Wholesale voice'!K13+'[13]Wholesale voice'!K33)</f>
        <v>#DIV/0!</v>
      </c>
      <c r="H51" s="24" t="e">
        <f>('[13]Wholesale voice'!L23+'[13]Wholesale voice'!L43)/('[13]Wholesale voice'!L13+'[13]Wholesale voice'!L33)</f>
        <v>#DIV/0!</v>
      </c>
      <c r="I51" s="24" t="e">
        <f>('[13]Wholesale voice'!M23+'[13]Wholesale voice'!M43)/('[13]Wholesale voice'!M13+'[13]Wholesale voice'!M33)</f>
        <v>#DIV/0!</v>
      </c>
      <c r="J51" s="12"/>
      <c r="K51" s="25">
        <f>'[13]Wholesale SMS'!G13</f>
        <v>0</v>
      </c>
      <c r="L51" s="24" t="e">
        <f>('[13]Wholesale SMS'!H23+'[13]Wholesale SMS'!H43)/('[13]Wholesale SMS'!H13+'[13]Wholesale SMS'!H33)</f>
        <v>#DIV/0!</v>
      </c>
      <c r="M51" s="24" t="e">
        <f>('[13]Wholesale SMS'!I23+'[13]Wholesale SMS'!I43)/('[13]Wholesale SMS'!I13+'[13]Wholesale SMS'!I33)</f>
        <v>#DIV/0!</v>
      </c>
      <c r="N51" s="24" t="e">
        <f>('[13]Wholesale SMS'!J23+'[13]Wholesale SMS'!J43)/('[13]Wholesale SMS'!J13+'[13]Wholesale SMS'!J33)</f>
        <v>#DIV/0!</v>
      </c>
      <c r="O51" s="24">
        <f>'[13]Wholesale SMS'!G23</f>
        <v>0</v>
      </c>
      <c r="P51" s="24" t="e">
        <f>('[13]Wholesale SMS'!K23+'[13]Wholesale SMS'!K43)/('[13]Wholesale SMS'!K13+'[13]Wholesale SMS'!K33)</f>
        <v>#DIV/0!</v>
      </c>
      <c r="Q51" s="24" t="e">
        <f>('[13]Wholesale SMS'!L23+'[13]Wholesale SMS'!L43)/('[13]Wholesale SMS'!L13+'[13]Wholesale SMS'!L33)</f>
        <v>#DIV/0!</v>
      </c>
      <c r="R51" s="24" t="e">
        <f>('[13]Wholesale SMS'!M23+'[13]Wholesale SMS'!M43)/('[13]Wholesale SMS'!M13+'[13]Wholesale SMS'!M33)</f>
        <v>#DIV/0!</v>
      </c>
      <c r="S51" s="24"/>
      <c r="T51" s="12">
        <f>'[13]Wholesale data'!G13</f>
        <v>0</v>
      </c>
      <c r="U51" s="25" t="e">
        <f>('[13]Wholesale data'!H23+'[13]Wholesale data'!H43)/('[13]Wholesale data'!H13+'[13]Wholesale data'!H33)</f>
        <v>#DIV/0!</v>
      </c>
      <c r="V51" s="25" t="e">
        <f>('[13]Wholesale data'!I23+'[13]Wholesale data'!I43)/('[13]Wholesale data'!I13+'[13]Wholesale data'!I33)</f>
        <v>#DIV/0!</v>
      </c>
      <c r="W51" s="25" t="e">
        <f>('[13]Wholesale data'!J23+'[13]Wholesale data'!J43)/('[13]Wholesale data'!J13+'[13]Wholesale data'!J33)</f>
        <v>#DIV/0!</v>
      </c>
      <c r="X51" s="25">
        <f>'[13]Wholesale data'!G23</f>
        <v>0</v>
      </c>
      <c r="Y51" s="18" t="e">
        <f>('[13]Wholesale data'!K23+'[13]Wholesale data'!K43)/('[13]Wholesale data'!K13+'[13]Wholesale data'!K33)</f>
        <v>#DIV/0!</v>
      </c>
      <c r="Z51" s="18" t="e">
        <f>('[13]Wholesale data'!L23+'[13]Wholesale data'!L43)/('[13]Wholesale data'!L13+'[13]Wholesale data'!L33)</f>
        <v>#DIV/0!</v>
      </c>
      <c r="AA51" s="18" t="e">
        <f>('[13]Wholesale data'!M23+'[13]Wholesale data'!M43)/('[13]Wholesale data'!M13+'[13]Wholesale data'!M33)</f>
        <v>#DIV/0!</v>
      </c>
      <c r="AB51" s="12"/>
    </row>
    <row r="52" spans="1:37" s="6" customFormat="1" ht="15" customHeight="1" x14ac:dyDescent="0.35">
      <c r="A52" s="416"/>
      <c r="B52" s="12" t="str">
        <f>'[13]Wholesale voice'!G10</f>
        <v>Albania</v>
      </c>
      <c r="C52" s="24">
        <f>('[13]Wholesale voice'!H20+'[13]Wholesale voice'!H40)/('[13]Wholesale voice'!H10+'[13]Wholesale voice'!H30)</f>
        <v>0.15927657285977204</v>
      </c>
      <c r="D52" s="24">
        <f>('[13]Wholesale voice'!I20+'[13]Wholesale voice'!I40)/('[13]Wholesale voice'!I10+'[13]Wholesale voice'!I30)</f>
        <v>4.0700538934530524E-2</v>
      </c>
      <c r="E52" s="24">
        <f>('[13]Wholesale voice'!J20+'[13]Wholesale voice'!J40)/('[13]Wholesale voice'!J10+'[13]Wholesale voice'!J30)</f>
        <v>0.11959314518006074</v>
      </c>
      <c r="F52" s="24" t="str">
        <f>'[13]Wholesale voice'!G20</f>
        <v>Albania</v>
      </c>
      <c r="G52" s="24">
        <f>('[13]Wholesale voice'!K20+'[13]Wholesale voice'!K40)/('[13]Wholesale voice'!K10+'[13]Wholesale voice'!K30)</f>
        <v>0.14458019975662184</v>
      </c>
      <c r="H52" s="24">
        <f>('[13]Wholesale voice'!L20+'[13]Wholesale voice'!L40)/('[13]Wholesale voice'!L10+'[13]Wholesale voice'!L30)</f>
        <v>4.7250052367585699E-2</v>
      </c>
      <c r="I52" s="24">
        <f>('[13]Wholesale voice'!M20+'[13]Wholesale voice'!M40)/('[13]Wholesale voice'!M10+'[13]Wholesale voice'!M30)</f>
        <v>8.3895040783305466E-2</v>
      </c>
      <c r="J52" s="12"/>
      <c r="K52" s="25" t="str">
        <f>'[13]Wholesale SMS'!G10</f>
        <v>Albania</v>
      </c>
      <c r="L52" s="131">
        <v>1.6199999999999999E-2</v>
      </c>
      <c r="M52" s="131">
        <v>1.7500000000000002E-2</v>
      </c>
      <c r="N52" s="131">
        <v>2.69E-2</v>
      </c>
      <c r="O52" s="24" t="str">
        <f>'[13]Wholesale SMS'!G20</f>
        <v>Albania</v>
      </c>
      <c r="P52" s="131">
        <v>1.43E-2</v>
      </c>
      <c r="Q52" s="131">
        <v>1.4800000000000001E-2</v>
      </c>
      <c r="R52" s="131">
        <v>1.6799999999999999E-2</v>
      </c>
      <c r="S52" s="131" t="s">
        <v>200</v>
      </c>
      <c r="T52" s="12" t="str">
        <f>'[13]Wholesale data'!G10</f>
        <v>Albania</v>
      </c>
      <c r="U52" s="18">
        <f>('[13]Wholesale data'!H20+'[13]Wholesale data'!H40)/('[13]Wholesale data'!H10+'[13]Wholesale data'!H30)</f>
        <v>3.1786920933421241</v>
      </c>
      <c r="V52" s="18">
        <f>('[13]Wholesale data'!I20+'[13]Wholesale data'!I40)/('[13]Wholesale data'!I10+'[13]Wholesale data'!I30)</f>
        <v>6.9772068371989624</v>
      </c>
      <c r="W52" s="18">
        <f>('[13]Wholesale data'!J20+'[13]Wholesale data'!J40)/('[13]Wholesale data'!J10+'[13]Wholesale data'!J30)</f>
        <v>45.775084621252553</v>
      </c>
      <c r="X52" s="25" t="str">
        <f>'[13]Wholesale data'!G20</f>
        <v>Albania</v>
      </c>
      <c r="Y52" s="18">
        <f>('[13]Wholesale data'!K20+'[13]Wholesale data'!K40)/('[13]Wholesale data'!K10+'[13]Wholesale data'!K30)</f>
        <v>5.3877176118221577</v>
      </c>
      <c r="Z52" s="18">
        <f>('[13]Wholesale data'!L20+'[13]Wholesale data'!L40)/('[13]Wholesale data'!L10+'[13]Wholesale data'!L30)</f>
        <v>4.3971075047030563</v>
      </c>
      <c r="AA52" s="18">
        <f>('[13]Wholesale data'!M20+'[13]Wholesale data'!M40)/('[13]Wholesale data'!M10+'[13]Wholesale data'!M30)</f>
        <v>13.925459576850391</v>
      </c>
      <c r="AB52" s="12"/>
    </row>
    <row r="53" spans="1:37" s="6" customFormat="1" ht="15" customHeight="1" x14ac:dyDescent="0.35">
      <c r="A53" s="416"/>
      <c r="B53" s="12" t="str">
        <f>'[13]Wholesale voice'!G8</f>
        <v>Kosovo*</v>
      </c>
      <c r="C53" s="24">
        <f>('[13]Wholesale voice'!H18+'[13]Wholesale voice'!H38)/('[13]Wholesale voice'!H8+'[13]Wholesale voice'!H28)</f>
        <v>0.16824338322350085</v>
      </c>
      <c r="D53" s="24">
        <f>('[13]Wholesale voice'!I18+'[13]Wholesale voice'!I38)/('[13]Wholesale voice'!I8+'[13]Wholesale voice'!I28)</f>
        <v>0.12132183965953471</v>
      </c>
      <c r="E53" s="24">
        <f>('[13]Wholesale voice'!J18+'[13]Wholesale voice'!J38)/('[13]Wholesale voice'!J8+'[13]Wholesale voice'!J28)</f>
        <v>0.30296599198052554</v>
      </c>
      <c r="F53" s="24" t="str">
        <f>'[13]Wholesale voice'!G18</f>
        <v>Kosovo*</v>
      </c>
      <c r="G53" s="24">
        <f>('[13]Wholesale voice'!K18+'[13]Wholesale voice'!K38)/('[13]Wholesale voice'!K8+'[13]Wholesale voice'!K28)</f>
        <v>0.16702011052658577</v>
      </c>
      <c r="H53" s="24">
        <f>('[13]Wholesale voice'!L18+'[13]Wholesale voice'!L38)/('[13]Wholesale voice'!L8+'[13]Wholesale voice'!L28)</f>
        <v>0.12020059402173372</v>
      </c>
      <c r="I53" s="24">
        <f>('[13]Wholesale voice'!M18+'[13]Wholesale voice'!M38)/('[13]Wholesale voice'!M8+'[13]Wholesale voice'!M28)</f>
        <v>0.186735288901208</v>
      </c>
      <c r="J53" s="12"/>
      <c r="K53" s="25" t="str">
        <f>'[13]Wholesale SMS'!G8</f>
        <v>Kosovo*</v>
      </c>
      <c r="L53" s="24">
        <f>('[13]Wholesale SMS'!H18+'[13]Wholesale SMS'!H38)/('[13]Wholesale SMS'!H8+'[13]Wholesale SMS'!H28)</f>
        <v>2.3415041442191503E-2</v>
      </c>
      <c r="M53" s="24">
        <f>('[13]Wholesale SMS'!I18+'[13]Wholesale SMS'!I38)/('[13]Wholesale SMS'!I8+'[13]Wholesale SMS'!I28)</f>
        <v>2.3632594498798672E-2</v>
      </c>
      <c r="N53" s="24">
        <f>('[13]Wholesale SMS'!J18+'[13]Wholesale SMS'!J38)/('[13]Wholesale SMS'!J8+'[13]Wholesale SMS'!J28)</f>
        <v>4.0657106538729268E-2</v>
      </c>
      <c r="O53" s="24" t="str">
        <f>'[13]Wholesale SMS'!G18</f>
        <v>Kosovo*</v>
      </c>
      <c r="P53" s="24">
        <f>('[13]Wholesale SMS'!K18+'[13]Wholesale SMS'!K38)/('[13]Wholesale SMS'!K8+'[13]Wholesale SMS'!K28)</f>
        <v>1.9384940811096023E-2</v>
      </c>
      <c r="Q53" s="24">
        <f>('[13]Wholesale SMS'!L18+'[13]Wholesale SMS'!L38)/('[13]Wholesale SMS'!L8+'[13]Wholesale SMS'!L28)</f>
        <v>2.2588130369262528E-2</v>
      </c>
      <c r="R53" s="24">
        <f>('[13]Wholesale SMS'!M18+'[13]Wholesale SMS'!M38)/('[13]Wholesale SMS'!M8+'[13]Wholesale SMS'!M28)</f>
        <v>2.5056148270600466E-2</v>
      </c>
      <c r="S53" s="24"/>
      <c r="T53" s="12" t="str">
        <f>'[13]Wholesale data'!G8</f>
        <v>Kosovo*</v>
      </c>
      <c r="U53" s="18">
        <f>('[13]Wholesale data'!H18+'[13]Wholesale data'!H38)/('[13]Wholesale data'!H8+'[13]Wholesale data'!H28)</f>
        <v>30.33424950784638</v>
      </c>
      <c r="V53" s="18">
        <f>('[13]Wholesale data'!I18+'[13]Wholesale data'!I38)/('[13]Wholesale data'!I8+'[13]Wholesale data'!I28)</f>
        <v>10.304038101414509</v>
      </c>
      <c r="W53" s="18">
        <f>('[13]Wholesale data'!J18+'[13]Wholesale data'!J38)/('[13]Wholesale data'!J8+'[13]Wholesale data'!J28)</f>
        <v>61.244747742016408</v>
      </c>
      <c r="X53" s="25" t="str">
        <f>'[13]Wholesale data'!G18</f>
        <v>Kosovo*</v>
      </c>
      <c r="Y53" s="18">
        <f>('[13]Wholesale data'!K18+'[13]Wholesale data'!K38)/('[13]Wholesale data'!K8+'[13]Wholesale data'!K28)</f>
        <v>10.433582356947653</v>
      </c>
      <c r="Z53" s="18">
        <f>('[13]Wholesale data'!L18+'[13]Wholesale data'!L38)/('[13]Wholesale data'!L8+'[13]Wholesale data'!L28)</f>
        <v>9.276675159427505</v>
      </c>
      <c r="AA53" s="18">
        <f>('[13]Wholesale data'!M18+'[13]Wholesale data'!M38)/('[13]Wholesale data'!M8+'[13]Wholesale data'!M28)</f>
        <v>46.971449288995871</v>
      </c>
      <c r="AB53" s="12"/>
    </row>
    <row r="54" spans="1:37" ht="15.75" customHeight="1" x14ac:dyDescent="0.35">
      <c r="A54" s="416"/>
      <c r="B54" s="12" t="str">
        <f>'[13]Wholesale voice'!G12</f>
        <v>Macedonia</v>
      </c>
      <c r="C54" s="24" t="e">
        <f>('[13]Wholesale voice'!H22+'[13]Wholesale voice'!H42)/('[13]Wholesale voice'!H12+'[13]Wholesale voice'!H32)</f>
        <v>#DIV/0!</v>
      </c>
      <c r="D54" s="24" t="e">
        <f>('[13]Wholesale voice'!I22+'[13]Wholesale voice'!I42)/('[13]Wholesale voice'!I12+'[13]Wholesale voice'!I32)</f>
        <v>#DIV/0!</v>
      </c>
      <c r="E54" s="24" t="e">
        <f>('[13]Wholesale voice'!J22+'[13]Wholesale voice'!J42)/('[13]Wholesale voice'!J12+'[13]Wholesale voice'!J32)</f>
        <v>#DIV/0!</v>
      </c>
      <c r="F54" s="24" t="str">
        <f>'[13]Wholesale voice'!G22</f>
        <v>Macedonia</v>
      </c>
      <c r="G54" s="24">
        <f>('[13]Wholesale voice'!K22+'[13]Wholesale voice'!K42)/('[13]Wholesale voice'!K12+'[13]Wholesale voice'!K32)</f>
        <v>9.3088660085736907E-2</v>
      </c>
      <c r="H54" s="24">
        <f>('[13]Wholesale voice'!L22+'[13]Wholesale voice'!L42)/('[13]Wholesale voice'!L12+'[13]Wholesale voice'!L32)</f>
        <v>5.9859507031547542E-2</v>
      </c>
      <c r="I54" s="24">
        <f>('[13]Wholesale voice'!M22+'[13]Wholesale voice'!M42)/('[13]Wholesale voice'!M12+'[13]Wholesale voice'!M32)</f>
        <v>6.4749656509095616E-2</v>
      </c>
      <c r="J54" s="10"/>
      <c r="K54" s="25" t="str">
        <f>'[13]Wholesale SMS'!G12</f>
        <v>Macedonia</v>
      </c>
      <c r="L54" s="24" t="e">
        <f>('[13]Wholesale SMS'!H22+'[13]Wholesale SMS'!H42)/('[13]Wholesale SMS'!H12+'[13]Wholesale SMS'!H32)</f>
        <v>#DIV/0!</v>
      </c>
      <c r="M54" s="24" t="e">
        <f>('[13]Wholesale SMS'!I22+'[13]Wholesale SMS'!I42)/('[13]Wholesale SMS'!I12+'[13]Wholesale SMS'!I32)</f>
        <v>#DIV/0!</v>
      </c>
      <c r="N54" s="24" t="e">
        <f>('[13]Wholesale SMS'!J22+'[13]Wholesale SMS'!J42)/('[13]Wholesale SMS'!J12+'[13]Wholesale SMS'!J32)</f>
        <v>#DIV/0!</v>
      </c>
      <c r="O54" s="24" t="str">
        <f>'[13]Wholesale SMS'!G22</f>
        <v>Macedonia</v>
      </c>
      <c r="P54" s="131">
        <f>('[13]Wholesale SMS'!K22+'[13]Wholesale SMS'!K42)/('[13]Wholesale SMS'!K12+'[13]Wholesale SMS'!K32)</f>
        <v>1.8459325798566389E-2</v>
      </c>
      <c r="Q54" s="131">
        <f>('[13]Wholesale SMS'!L22+'[13]Wholesale SMS'!L42)/('[13]Wholesale SMS'!L12+'[13]Wholesale SMS'!L32)</f>
        <v>2.744865267980123E-2</v>
      </c>
      <c r="R54" s="131">
        <f>('[13]Wholesale SMS'!M22+'[13]Wholesale SMS'!M42)/('[13]Wholesale SMS'!M12+'[13]Wholesale SMS'!M32)</f>
        <v>2.6688215984457694E-2</v>
      </c>
      <c r="S54" s="72" t="s">
        <v>203</v>
      </c>
      <c r="T54" s="12" t="str">
        <f>'[13]Wholesale data'!G12</f>
        <v>Macedonia</v>
      </c>
      <c r="U54" s="18" t="e">
        <f>('[13]Wholesale data'!H22+'[13]Wholesale data'!H42)/('[13]Wholesale data'!H12+'[13]Wholesale data'!H32)</f>
        <v>#DIV/0!</v>
      </c>
      <c r="V54" s="18" t="e">
        <f>('[13]Wholesale data'!I22+'[13]Wholesale data'!I42)/('[13]Wholesale data'!I12+'[13]Wholesale data'!I32)</f>
        <v>#DIV/0!</v>
      </c>
      <c r="W54" s="18" t="e">
        <f>('[13]Wholesale data'!J22+'[13]Wholesale data'!J42)/('[13]Wholesale data'!J12+'[13]Wholesale data'!J32)</f>
        <v>#DIV/0!</v>
      </c>
      <c r="X54" s="25" t="str">
        <f>'[13]Wholesale data'!G22</f>
        <v>Macedonia</v>
      </c>
      <c r="Y54" s="18">
        <f>('[13]Wholesale data'!K22+'[13]Wholesale data'!K42)/('[13]Wholesale data'!K12+'[13]Wholesale data'!K32)</f>
        <v>3.3823043392121699</v>
      </c>
      <c r="Z54" s="18">
        <f>('[13]Wholesale data'!L22+'[13]Wholesale data'!L42)/('[13]Wholesale data'!L12+'[13]Wholesale data'!L32)</f>
        <v>7.8962680524171214</v>
      </c>
      <c r="AA54" s="18">
        <f>('[13]Wholesale data'!M22+'[13]Wholesale data'!M42)/('[13]Wholesale data'!M12+'[13]Wholesale data'!M32)</f>
        <v>3.1681528315645244</v>
      </c>
      <c r="AB54" s="10"/>
    </row>
    <row r="55" spans="1:37" ht="15.75" customHeight="1" x14ac:dyDescent="0.35">
      <c r="A55" s="416"/>
      <c r="B55" s="12" t="str">
        <f>'[13]Wholesale voice'!G9</f>
        <v>Montenegro</v>
      </c>
      <c r="C55" s="24">
        <f>('[13]Wholesale voice'!H19+'[13]Wholesale voice'!H39)/('[13]Wholesale voice'!H9+'[13]Wholesale voice'!H29)</f>
        <v>3.9492428397164145E-2</v>
      </c>
      <c r="D55" s="24">
        <f>('[13]Wholesale voice'!I19+'[13]Wholesale voice'!I39)/('[13]Wholesale voice'!I9+'[13]Wholesale voice'!I29)</f>
        <v>0.19559465404494814</v>
      </c>
      <c r="E55" s="24">
        <f>('[13]Wholesale voice'!J19+'[13]Wholesale voice'!J39)/('[13]Wholesale voice'!J9+'[13]Wholesale voice'!J29)</f>
        <v>0.1253802367378398</v>
      </c>
      <c r="F55" s="24" t="str">
        <f>'[13]Wholesale voice'!G19</f>
        <v>Montenegro</v>
      </c>
      <c r="G55" s="24">
        <f>('[13]Wholesale voice'!K19+'[13]Wholesale voice'!K39)/('[13]Wholesale voice'!K9+'[13]Wholesale voice'!K29)</f>
        <v>3.1137858804942145E-2</v>
      </c>
      <c r="H55" s="24">
        <f>('[13]Wholesale voice'!L19+'[13]Wholesale voice'!L39)/('[13]Wholesale voice'!L9+'[13]Wholesale voice'!L29)</f>
        <v>0.15456848748622504</v>
      </c>
      <c r="I55" s="24">
        <f>('[13]Wholesale voice'!M19+'[13]Wholesale voice'!M39)/('[13]Wholesale voice'!M9+'[13]Wholesale voice'!M29)</f>
        <v>0.12012705317617764</v>
      </c>
      <c r="J55" s="10"/>
      <c r="K55" s="25" t="str">
        <f>'[13]Wholesale SMS'!G9</f>
        <v>Montenegro</v>
      </c>
      <c r="L55" s="24">
        <f>('[13]Wholesale SMS'!H19+'[13]Wholesale SMS'!H39)/('[13]Wholesale SMS'!H9+'[13]Wholesale SMS'!H29)</f>
        <v>1.6155712455322289E-2</v>
      </c>
      <c r="M55" s="24">
        <f>('[13]Wholesale SMS'!I19+'[13]Wholesale SMS'!I39)/('[13]Wholesale SMS'!I9+'[13]Wholesale SMS'!I29)</f>
        <v>2.5177525138508138E-2</v>
      </c>
      <c r="N55" s="24">
        <f>('[13]Wholesale SMS'!J19+'[13]Wholesale SMS'!J39)/('[13]Wholesale SMS'!J9+'[13]Wholesale SMS'!J29)</f>
        <v>2.1667515687481053E-2</v>
      </c>
      <c r="O55" s="24" t="str">
        <f>'[13]Wholesale SMS'!G19</f>
        <v>Montenegro</v>
      </c>
      <c r="P55" s="24">
        <f>('[13]Wholesale SMS'!K19+'[13]Wholesale SMS'!K39)/('[13]Wholesale SMS'!K9+'[13]Wholesale SMS'!K29)</f>
        <v>7.310631622729975E-3</v>
      </c>
      <c r="Q55" s="24">
        <f>('[13]Wholesale SMS'!L19+'[13]Wholesale SMS'!L39)/('[13]Wholesale SMS'!L9+'[13]Wholesale SMS'!L29)</f>
        <v>1.930514274135325E-2</v>
      </c>
      <c r="R55" s="24">
        <f>('[13]Wholesale SMS'!M19+'[13]Wholesale SMS'!M39)/('[13]Wholesale SMS'!M9+'[13]Wholesale SMS'!M29)</f>
        <v>1.4782019583203838E-2</v>
      </c>
      <c r="S55" s="72"/>
      <c r="T55" s="12" t="str">
        <f>'[13]Wholesale data'!G9</f>
        <v>Montenegro</v>
      </c>
      <c r="U55" s="18">
        <f>('[13]Wholesale data'!H19+'[13]Wholesale data'!H39)/('[13]Wholesale data'!H9+'[13]Wholesale data'!H29)</f>
        <v>9.8650024518684667</v>
      </c>
      <c r="V55" s="18">
        <f>('[13]Wholesale data'!I19+'[13]Wholesale data'!I39)/('[13]Wholesale data'!I9+'[13]Wholesale data'!I29)</f>
        <v>23.144543228172775</v>
      </c>
      <c r="W55" s="18">
        <f>('[13]Wholesale data'!J19+'[13]Wholesale data'!J39)/('[13]Wholesale data'!J9+'[13]Wholesale data'!J29)</f>
        <v>8.5162266699044231</v>
      </c>
      <c r="X55" s="25" t="str">
        <f>'[13]Wholesale data'!G19</f>
        <v>Montenegro</v>
      </c>
      <c r="Y55" s="18">
        <f>('[13]Wholesale data'!K19+'[13]Wholesale data'!K39)/('[13]Wholesale data'!K9+'[13]Wholesale data'!K29)</f>
        <v>0.77593524640873746</v>
      </c>
      <c r="Z55" s="18">
        <f>('[13]Wholesale data'!L19+'[13]Wholesale data'!L39)/('[13]Wholesale data'!L9+'[13]Wholesale data'!L29)</f>
        <v>7.7711562612401854</v>
      </c>
      <c r="AA55" s="18">
        <f>('[13]Wholesale data'!M19+'[13]Wholesale data'!M39)/('[13]Wholesale data'!M9+'[13]Wholesale data'!M29)</f>
        <v>6.9396937258926874</v>
      </c>
      <c r="AB55" s="10"/>
    </row>
    <row r="56" spans="1:37" ht="15.75" customHeight="1" x14ac:dyDescent="0.35">
      <c r="A56" s="416"/>
      <c r="B56" s="12" t="str">
        <f>'[13]Wholesale voice'!G11</f>
        <v>Serbia</v>
      </c>
      <c r="C56" s="24" t="e">
        <f>('[13]Wholesale voice'!H21+'[13]Wholesale voice'!H41)/('[13]Wholesale voice'!H11+'[13]Wholesale voice'!H31)</f>
        <v>#DIV/0!</v>
      </c>
      <c r="D56" s="24" t="e">
        <f>('[13]Wholesale voice'!I21+'[13]Wholesale voice'!I41)/('[13]Wholesale voice'!I11+'[13]Wholesale voice'!I31)</f>
        <v>#DIV/0!</v>
      </c>
      <c r="E56" s="24" t="e">
        <f>('[13]Wholesale voice'!J21+'[13]Wholesale voice'!J41)/('[13]Wholesale voice'!J11+'[13]Wholesale voice'!J31)</f>
        <v>#DIV/0!</v>
      </c>
      <c r="F56" s="24" t="str">
        <f>'[13]Wholesale voice'!G21</f>
        <v>Serbia</v>
      </c>
      <c r="G56" s="24">
        <f>('[13]Wholesale voice'!K21+'[13]Wholesale voice'!K41)/('[13]Wholesale voice'!K11+'[13]Wholesale voice'!K31)</f>
        <v>3.1754473642038893E-2</v>
      </c>
      <c r="H56" s="24">
        <f>('[13]Wholesale voice'!L21+'[13]Wholesale voice'!L41)/('[13]Wholesale voice'!L11+'[13]Wholesale voice'!L31)</f>
        <v>0.23389891507885252</v>
      </c>
      <c r="I56" s="24">
        <f>('[13]Wholesale voice'!M41)/('[13]Wholesale voice'!M31)</f>
        <v>0.13040673447423773</v>
      </c>
      <c r="J56" s="10"/>
      <c r="K56" s="25" t="str">
        <f>'[13]Wholesale SMS'!G11</f>
        <v>Serbia</v>
      </c>
      <c r="L56" s="24" t="e">
        <f>('[13]Wholesale SMS'!H21+'[13]Wholesale SMS'!H41)/('[13]Wholesale SMS'!H11+'[13]Wholesale SMS'!H31)</f>
        <v>#DIV/0!</v>
      </c>
      <c r="M56" s="24" t="e">
        <f>('[13]Wholesale SMS'!I21+'[13]Wholesale SMS'!I41)/('[13]Wholesale SMS'!I11+'[13]Wholesale SMS'!I31)</f>
        <v>#DIV/0!</v>
      </c>
      <c r="N56" s="24" t="e">
        <f>('[13]Wholesale SMS'!J21+'[13]Wholesale SMS'!J41)/('[13]Wholesale SMS'!J11+'[13]Wholesale SMS'!J31)</f>
        <v>#DIV/0!</v>
      </c>
      <c r="O56" s="24" t="str">
        <f>'[13]Wholesale SMS'!G21</f>
        <v>Serbia</v>
      </c>
      <c r="P56" s="24">
        <f>('[13]Wholesale SMS'!K21+'[13]Wholesale SMS'!K41)/('[13]Wholesale SMS'!K11+'[13]Wholesale SMS'!K31)</f>
        <v>5.945014399888965E-3</v>
      </c>
      <c r="Q56" s="24">
        <f>('[13]Wholesale SMS'!L21+'[13]Wholesale SMS'!L41)/('[13]Wholesale SMS'!L11+'[13]Wholesale SMS'!L31)</f>
        <v>1.6486254269693225E-2</v>
      </c>
      <c r="R56" s="24">
        <f>('[13]Wholesale SMS'!M41)/'[13]Wholesale SMS'!M31</f>
        <v>2.0786682883026247E-2</v>
      </c>
      <c r="S56" s="72"/>
      <c r="T56" s="12" t="str">
        <f>'[13]Wholesale data'!G11</f>
        <v>Serbia</v>
      </c>
      <c r="U56" s="18" t="e">
        <f>('[13]Wholesale data'!H21+'[13]Wholesale data'!H41)/('[13]Wholesale data'!H11+'[13]Wholesale data'!H31)</f>
        <v>#DIV/0!</v>
      </c>
      <c r="V56" s="18" t="e">
        <f>('[13]Wholesale data'!I21+'[13]Wholesale data'!I41)/('[13]Wholesale data'!I11+'[13]Wholesale data'!I31)</f>
        <v>#DIV/0!</v>
      </c>
      <c r="W56" s="18" t="e">
        <f>('[13]Wholesale data'!J21+'[13]Wholesale data'!J41)/('[13]Wholesale data'!J11+'[13]Wholesale data'!J31)</f>
        <v>#DIV/0!</v>
      </c>
      <c r="X56" s="25" t="str">
        <f>'[13]Wholesale data'!G21</f>
        <v>Serbia</v>
      </c>
      <c r="Y56" s="18">
        <f>('[13]Wholesale data'!K21+'[13]Wholesale data'!K41)/('[13]Wholesale data'!K11+'[13]Wholesale data'!K31)</f>
        <v>1.7041780311128343</v>
      </c>
      <c r="Z56" s="18">
        <f>('[13]Wholesale data'!L21+'[13]Wholesale data'!L41)/('[13]Wholesale data'!L11+'[13]Wholesale data'!L31)</f>
        <v>8.4169693530079464</v>
      </c>
      <c r="AA56" s="18">
        <f>('[13]Wholesale data'!M41)/('[13]Wholesale data'!M31)</f>
        <v>10.155799077701195</v>
      </c>
      <c r="AB56" s="10"/>
    </row>
    <row r="57" spans="1:37" s="6" customFormat="1" ht="15.75" customHeight="1" x14ac:dyDescent="0.35">
      <c r="A57" s="410" t="s">
        <v>17</v>
      </c>
      <c r="B57" s="5"/>
      <c r="C57" s="5"/>
      <c r="D57" s="5"/>
      <c r="E57" s="5"/>
      <c r="F57" s="5"/>
      <c r="G57" s="5"/>
      <c r="H57" s="5"/>
      <c r="I57" s="5"/>
      <c r="J57" s="5"/>
      <c r="K57" s="5"/>
      <c r="L57" s="19"/>
      <c r="M57" s="19"/>
      <c r="N57" s="19"/>
      <c r="O57" s="19"/>
      <c r="P57" s="19"/>
      <c r="Q57" s="19"/>
      <c r="R57" s="19"/>
      <c r="S57" s="3"/>
      <c r="T57" s="5"/>
      <c r="U57" s="5"/>
      <c r="V57" s="5"/>
      <c r="W57" s="5"/>
      <c r="X57" s="5"/>
      <c r="Y57" s="5"/>
      <c r="Z57" s="5"/>
      <c r="AA57" s="5"/>
      <c r="AB57" s="5"/>
      <c r="AC57" s="5"/>
      <c r="AD57" s="5"/>
      <c r="AE57" s="5"/>
      <c r="AF57" s="5"/>
      <c r="AG57" s="5"/>
      <c r="AH57" s="5"/>
      <c r="AI57" s="5"/>
      <c r="AJ57" s="5"/>
      <c r="AK57" s="5"/>
    </row>
    <row r="58" spans="1:37" s="4" customFormat="1" ht="15" customHeight="1" x14ac:dyDescent="0.35">
      <c r="A58" s="410"/>
      <c r="B58" s="3" t="s">
        <v>18</v>
      </c>
      <c r="C58" s="3"/>
      <c r="D58" s="3"/>
      <c r="E58" s="3"/>
      <c r="F58" s="3"/>
      <c r="G58" s="3"/>
      <c r="H58" s="3"/>
      <c r="I58" s="3"/>
      <c r="J58" s="3"/>
      <c r="K58" s="3" t="s">
        <v>19</v>
      </c>
      <c r="L58" s="3"/>
      <c r="M58" s="3"/>
      <c r="N58" s="3"/>
      <c r="O58" s="3"/>
      <c r="P58" s="3"/>
      <c r="Q58" s="3"/>
      <c r="R58" s="3"/>
      <c r="S58" s="3"/>
      <c r="T58" s="3" t="s">
        <v>20</v>
      </c>
      <c r="U58" s="3"/>
      <c r="V58" s="3"/>
      <c r="W58" s="3"/>
      <c r="X58" s="3"/>
      <c r="Y58" s="3"/>
      <c r="Z58" s="3"/>
      <c r="AA58" s="3"/>
      <c r="AB58" s="3"/>
      <c r="AC58" s="3" t="s">
        <v>21</v>
      </c>
      <c r="AD58" s="3"/>
      <c r="AE58" s="3"/>
      <c r="AF58" s="3"/>
      <c r="AG58" s="3"/>
      <c r="AH58" s="3"/>
      <c r="AI58" s="3"/>
      <c r="AJ58" s="3"/>
      <c r="AK58" s="3"/>
    </row>
    <row r="59" spans="1:37" s="4" customFormat="1" ht="15" customHeight="1" x14ac:dyDescent="0.35">
      <c r="A59" s="410"/>
      <c r="B59" s="3" t="s">
        <v>22</v>
      </c>
      <c r="C59" s="401" t="s">
        <v>5</v>
      </c>
      <c r="D59" s="401"/>
      <c r="E59" s="401"/>
      <c r="F59" s="20" t="s">
        <v>6</v>
      </c>
      <c r="G59" s="20"/>
      <c r="H59" s="20"/>
      <c r="I59" s="3"/>
      <c r="J59" s="3"/>
      <c r="K59" s="3" t="s">
        <v>22</v>
      </c>
      <c r="L59" s="401" t="s">
        <v>5</v>
      </c>
      <c r="M59" s="401"/>
      <c r="N59" s="401"/>
      <c r="O59" s="20" t="s">
        <v>6</v>
      </c>
      <c r="P59" s="20"/>
      <c r="Q59" s="20"/>
      <c r="R59" s="20"/>
      <c r="S59" s="3"/>
      <c r="T59" s="3" t="s">
        <v>22</v>
      </c>
      <c r="U59" s="401" t="s">
        <v>5</v>
      </c>
      <c r="V59" s="401"/>
      <c r="W59" s="401"/>
      <c r="X59" s="3"/>
      <c r="Y59" s="418" t="s">
        <v>6</v>
      </c>
      <c r="Z59" s="418"/>
      <c r="AA59" s="418"/>
      <c r="AB59" s="3"/>
      <c r="AC59" s="3" t="s">
        <v>22</v>
      </c>
      <c r="AD59" s="401" t="s">
        <v>5</v>
      </c>
      <c r="AE59" s="401"/>
      <c r="AF59" s="401"/>
      <c r="AG59" s="3"/>
      <c r="AH59" s="418" t="s">
        <v>6</v>
      </c>
      <c r="AI59" s="418"/>
      <c r="AJ59" s="418"/>
      <c r="AK59" s="3"/>
    </row>
    <row r="60" spans="1:37" s="6" customFormat="1" ht="15" customHeight="1" x14ac:dyDescent="0.35">
      <c r="A60" s="410"/>
      <c r="B60" s="5" t="s">
        <v>4</v>
      </c>
      <c r="C60" s="21" t="s">
        <v>23</v>
      </c>
      <c r="D60" s="21" t="s">
        <v>24</v>
      </c>
      <c r="E60" s="21" t="s">
        <v>25</v>
      </c>
      <c r="F60" s="21" t="s">
        <v>4</v>
      </c>
      <c r="G60" s="21" t="s">
        <v>26</v>
      </c>
      <c r="H60" s="21" t="s">
        <v>27</v>
      </c>
      <c r="I60" s="21" t="s">
        <v>28</v>
      </c>
      <c r="J60" s="5"/>
      <c r="K60" s="5" t="s">
        <v>4</v>
      </c>
      <c r="L60" s="21" t="s">
        <v>26</v>
      </c>
      <c r="M60" s="21" t="s">
        <v>27</v>
      </c>
      <c r="N60" s="21" t="s">
        <v>28</v>
      </c>
      <c r="O60" s="21" t="s">
        <v>4</v>
      </c>
      <c r="P60" s="21" t="s">
        <v>26</v>
      </c>
      <c r="Q60" s="21" t="s">
        <v>27</v>
      </c>
      <c r="R60" s="21" t="s">
        <v>28</v>
      </c>
      <c r="S60" s="3"/>
      <c r="T60" s="5" t="s">
        <v>4</v>
      </c>
      <c r="U60" s="21" t="s">
        <v>26</v>
      </c>
      <c r="V60" s="21" t="s">
        <v>27</v>
      </c>
      <c r="W60" s="21" t="s">
        <v>28</v>
      </c>
      <c r="X60" s="21" t="s">
        <v>4</v>
      </c>
      <c r="Y60" s="21" t="s">
        <v>26</v>
      </c>
      <c r="Z60" s="21" t="s">
        <v>27</v>
      </c>
      <c r="AA60" s="21" t="s">
        <v>28</v>
      </c>
      <c r="AB60" s="5"/>
      <c r="AC60" s="5" t="s">
        <v>4</v>
      </c>
      <c r="AD60" s="21" t="s">
        <v>26</v>
      </c>
      <c r="AE60" s="21" t="s">
        <v>27</v>
      </c>
      <c r="AF60" s="21" t="s">
        <v>28</v>
      </c>
      <c r="AG60" s="21" t="s">
        <v>4</v>
      </c>
      <c r="AH60" s="21" t="s">
        <v>26</v>
      </c>
      <c r="AI60" s="21" t="s">
        <v>27</v>
      </c>
      <c r="AJ60" s="21" t="s">
        <v>28</v>
      </c>
      <c r="AK60" s="5"/>
    </row>
    <row r="61" spans="1:37" s="6" customFormat="1" ht="15" customHeight="1" x14ac:dyDescent="0.35">
      <c r="A61" s="410"/>
      <c r="B61" s="5">
        <f>'[13]Retail revenues - voice'!G13</f>
        <v>0</v>
      </c>
      <c r="C61" s="19" t="e">
        <f>'[13]Retail revenues - voice'!I13/'[13]Retail volumes - voice'!I13</f>
        <v>#DIV/0!</v>
      </c>
      <c r="D61" s="19" t="e">
        <f>'[13]Retail revenues - voice'!J13/'[13]Retail volumes - voice'!J13</f>
        <v>#DIV/0!</v>
      </c>
      <c r="E61" s="19" t="e">
        <f>'[13]Retail revenues - voice'!K13/'[13]Retail volumes - voice'!K13</f>
        <v>#DIV/0!</v>
      </c>
      <c r="F61" s="19">
        <f>'[13]Retail revenues - voice'!G13</f>
        <v>0</v>
      </c>
      <c r="G61" s="19" t="e">
        <f>'[13]Retail revenues - voice'!M13/'[13]Retail volumes - voice'!M13</f>
        <v>#DIV/0!</v>
      </c>
      <c r="H61" s="19" t="e">
        <f>'[13]Retail revenues - voice'!N13/'[13]Retail volumes - voice'!N13</f>
        <v>#DIV/0!</v>
      </c>
      <c r="I61" s="19" t="e">
        <f>'[13]Retail revenues - voice'!O13/'[13]Retail volumes - voice'!O13</f>
        <v>#DIV/0!</v>
      </c>
      <c r="J61" s="5"/>
      <c r="K61" s="5">
        <f>'[13]Retail revenues - voice'!G23</f>
        <v>0</v>
      </c>
      <c r="L61" s="19" t="e">
        <f>'[13]Retail revenues - voice'!I23/'[13]Retail volumes - voice'!I23</f>
        <v>#DIV/0!</v>
      </c>
      <c r="M61" s="19" t="e">
        <f>'[13]Retail revenues - voice'!J23/'[13]Retail volumes - voice'!J23</f>
        <v>#DIV/0!</v>
      </c>
      <c r="N61" s="19" t="e">
        <f>'[13]Retail revenues - voice'!K23/'[13]Retail volumes - voice'!K23</f>
        <v>#DIV/0!</v>
      </c>
      <c r="O61" s="19">
        <f>'[13]Retail revenues - voice'!G23</f>
        <v>0</v>
      </c>
      <c r="P61" s="19" t="e">
        <f>'[13]Retail revenues - voice'!M23/'[13]Retail volumes - voice'!M23</f>
        <v>#DIV/0!</v>
      </c>
      <c r="Q61" s="19" t="e">
        <f>'[13]Retail revenues - voice'!N23/'[13]Retail volumes - voice'!N23</f>
        <v>#DIV/0!</v>
      </c>
      <c r="R61" s="19" t="e">
        <f>'[13]Retail revenues - voice'!O23/'[13]Retail volumes - voice'!O23</f>
        <v>#DIV/0!</v>
      </c>
      <c r="S61" s="3"/>
      <c r="T61" s="22">
        <f>'[13]Retail revenues - SMS'!G13</f>
        <v>0</v>
      </c>
      <c r="U61" s="19" t="e">
        <f>'[13]Retail revenues - SMS'!I13/'[13]Retail volumes - SMS'!I13</f>
        <v>#DIV/0!</v>
      </c>
      <c r="V61" s="19" t="e">
        <f>'[13]Retail revenues - SMS'!J13/'[13]Retail volumes - SMS'!J13</f>
        <v>#DIV/0!</v>
      </c>
      <c r="W61" s="19" t="e">
        <f>'[13]Retail revenues - SMS'!K13/'[13]Retail volumes - SMS'!K13</f>
        <v>#DIV/0!</v>
      </c>
      <c r="X61" s="19">
        <f>'[13]Retail revenues - SMS'!G13</f>
        <v>0</v>
      </c>
      <c r="Y61" s="19" t="e">
        <f>'[13]Retail revenues - SMS'!M13/'[13]Retail volumes - SMS'!M13</f>
        <v>#DIV/0!</v>
      </c>
      <c r="Z61" s="19" t="e">
        <f>'[13]Retail revenues - SMS'!N13/'[13]Retail volumes - SMS'!N13</f>
        <v>#DIV/0!</v>
      </c>
      <c r="AA61" s="19" t="e">
        <f>'[13]Retail revenues - SMS'!O13/'[13]Retail volumes - SMS'!O13</f>
        <v>#DIV/0!</v>
      </c>
      <c r="AB61" s="5"/>
      <c r="AC61" s="5">
        <f>'[13]Retail revenues - data'!G13</f>
        <v>0</v>
      </c>
      <c r="AD61" s="22" t="e">
        <f>'[13]Retail revenues - data'!I13/'[13]Retail volumes - data'!I13</f>
        <v>#DIV/0!</v>
      </c>
      <c r="AE61" s="22" t="e">
        <f>'[13]Retail revenues - data'!J13/'[13]Retail volumes - data'!J13</f>
        <v>#DIV/0!</v>
      </c>
      <c r="AF61" s="22" t="e">
        <f>'[13]Retail revenues - data'!K13/'[13]Retail volumes - data'!K13</f>
        <v>#DIV/0!</v>
      </c>
      <c r="AG61" s="22">
        <f>'[13]Retail revenues - data'!G13</f>
        <v>0</v>
      </c>
      <c r="AH61" s="22" t="e">
        <f>'[13]Retail revenues - data'!M13/'[13]Retail volumes - data'!M13</f>
        <v>#DIV/0!</v>
      </c>
      <c r="AI61" s="22" t="e">
        <f>'[13]Retail revenues - data'!N13/'[13]Retail volumes - data'!N13</f>
        <v>#DIV/0!</v>
      </c>
      <c r="AJ61" s="22" t="e">
        <f>'[13]Retail revenues - data'!O13/'[13]Retail volumes - data'!O13</f>
        <v>#DIV/0!</v>
      </c>
      <c r="AK61" s="5"/>
    </row>
    <row r="62" spans="1:37" s="6" customFormat="1" ht="15" customHeight="1" x14ac:dyDescent="0.35">
      <c r="A62" s="410"/>
      <c r="B62" s="5" t="str">
        <f>'[13]Retail revenues - voice'!G10</f>
        <v>Albania</v>
      </c>
      <c r="C62" s="19">
        <f>'[14]Q42018-Q32019'!$J$7</f>
        <v>0.29196618156613419</v>
      </c>
      <c r="D62" s="19">
        <f>'[14]Q42018-Q32019'!$J$10</f>
        <v>0.16795798169243212</v>
      </c>
      <c r="E62" s="19">
        <f>'[14]Q42018-Q32019'!$J$11</f>
        <v>0.67503504588107965</v>
      </c>
      <c r="F62" s="19" t="str">
        <f>'[13]Retail revenues - voice'!G10</f>
        <v>Albania</v>
      </c>
      <c r="G62" s="19">
        <f>'[14]Q42018-Q32019'!$K$7</f>
        <v>0.26228453942697122</v>
      </c>
      <c r="H62" s="19">
        <f>'[14]Q42018-Q32019'!$K$10</f>
        <v>0.16512388210494061</v>
      </c>
      <c r="I62" s="19">
        <f>'[14]Q42018-Q32019'!$K$11</f>
        <v>0.74325199420465138</v>
      </c>
      <c r="J62" s="5"/>
      <c r="K62" s="5" t="str">
        <f>'[13]Retail revenues - voice'!G20</f>
        <v>Albania</v>
      </c>
      <c r="L62" s="19">
        <f>'[14]Q42018-Q32019'!$J$14</f>
        <v>0.23046429020221215</v>
      </c>
      <c r="M62" s="19">
        <f>'[14]Q42018-Q32019'!$J$17</f>
        <v>0.10560907460721766</v>
      </c>
      <c r="N62" s="19">
        <f>'[14]Q42018-Q32019'!$J$18</f>
        <v>0.23791289851841876</v>
      </c>
      <c r="O62" s="19" t="str">
        <f>'[13]Retail revenues - voice'!G20</f>
        <v>Albania</v>
      </c>
      <c r="P62" s="19">
        <f>'[14]Q42018-Q32019'!$K$14</f>
        <v>0.20840470445549439</v>
      </c>
      <c r="Q62" s="19">
        <f>'[14]Q42018-Q32019'!$K$17</f>
        <v>9.4835746139368834E-2</v>
      </c>
      <c r="R62" s="19">
        <f>'[14]Q42018-Q32019'!$K$18</f>
        <v>0.273859358879596</v>
      </c>
      <c r="S62" s="3"/>
      <c r="T62" s="22" t="str">
        <f>'[13]Retail revenues - SMS'!G10</f>
        <v>Albania</v>
      </c>
      <c r="U62" s="19">
        <f>'[14]Q42018-Q32019'!$J$21</f>
        <v>4.326117598669988E-2</v>
      </c>
      <c r="V62" s="19">
        <f>'[14]Q42018-Q32019'!$J$24</f>
        <v>2.9511783453918281E-2</v>
      </c>
      <c r="W62" s="19">
        <f>'[14]Q42018-Q32019'!$J$25</f>
        <v>6.8661800924615088E-2</v>
      </c>
      <c r="X62" s="19" t="str">
        <f>'[13]Retail revenues - SMS'!G10</f>
        <v>Albania</v>
      </c>
      <c r="Y62" s="19">
        <f>'[14]Q42018-Q32019'!$K$21</f>
        <v>3.9488121546822567E-2</v>
      </c>
      <c r="Z62" s="19">
        <f>'[14]Q42018-Q32019'!$K$24</f>
        <v>3.2438232831740917E-2</v>
      </c>
      <c r="AA62" s="19">
        <f>'[14]Q42018-Q32019'!$K$25</f>
        <v>8.486831712122557E-2</v>
      </c>
      <c r="AB62" s="5"/>
      <c r="AC62" s="5" t="str">
        <f>'[13]Retail revenues - data'!G10</f>
        <v>Albania</v>
      </c>
      <c r="AD62" s="7">
        <f>'[14]Q42018-Q32019'!$J$28</f>
        <v>36.28314262570639</v>
      </c>
      <c r="AE62" s="7">
        <f>'[14]Q42018-Q32019'!$J$31</f>
        <v>17.17822511866531</v>
      </c>
      <c r="AF62" s="7">
        <f>'[14]Q42018-Q32019'!$J$32</f>
        <v>44.40095221656221</v>
      </c>
      <c r="AG62" s="22" t="str">
        <f>'[13]Retail revenues - data'!G10</f>
        <v>Albania</v>
      </c>
      <c r="AH62" s="7">
        <f>'[14]Q42018-Q32019'!$K$28</f>
        <v>29.060968615945903</v>
      </c>
      <c r="AI62" s="7">
        <f>'[14]Q42018-Q32019'!$K$31</f>
        <v>16.905046701784169</v>
      </c>
      <c r="AJ62" s="7">
        <f>'[14]Q42018-Q32019'!$K$32</f>
        <v>45.940268015503932</v>
      </c>
      <c r="AK62" s="5"/>
    </row>
    <row r="63" spans="1:37" s="6" customFormat="1" ht="15" customHeight="1" x14ac:dyDescent="0.35">
      <c r="A63" s="410"/>
      <c r="B63" s="5" t="str">
        <f>'[13]Retail revenues - voice'!G8</f>
        <v>Kosovo*</v>
      </c>
      <c r="C63" s="19">
        <f>'[13]Retail revenues - voice'!I8/'[13]Retail volumes - voice'!I8</f>
        <v>1.5504533869368737</v>
      </c>
      <c r="D63" s="19">
        <f>'[13]Retail revenues - voice'!J8/'[13]Retail volumes - voice'!J8</f>
        <v>2.1564310173209904</v>
      </c>
      <c r="E63" s="19">
        <f>'[13]Retail revenues - voice'!K8/'[13]Retail volumes - voice'!K8</f>
        <v>3.4893308884561614</v>
      </c>
      <c r="F63" s="19" t="str">
        <f>'[13]Retail revenues - voice'!G8</f>
        <v>Kosovo*</v>
      </c>
      <c r="G63" s="19">
        <f>'[13]Retail revenues - voice'!M8/'[13]Retail volumes - voice'!M8</f>
        <v>1.5479625932761172</v>
      </c>
      <c r="H63" s="19">
        <f>'[13]Retail revenues - voice'!N8/'[13]Retail volumes - voice'!N8</f>
        <v>2.3949041220352392</v>
      </c>
      <c r="I63" s="19">
        <f>'[13]Retail revenues - voice'!O8/'[13]Retail volumes - voice'!O8</f>
        <v>2.7088754976226426</v>
      </c>
      <c r="J63" s="5"/>
      <c r="K63" s="5" t="str">
        <f>'[13]Retail revenues - voice'!G18</f>
        <v>Kosovo*</v>
      </c>
      <c r="L63" s="19">
        <f>'[13]Retail revenues - voice'!I18/'[13]Retail volumes - voice'!I18</f>
        <v>0.59248265060848226</v>
      </c>
      <c r="M63" s="19">
        <f>'[13]Retail revenues - voice'!J18/'[13]Retail volumes - voice'!J18</f>
        <v>0.67386154579362356</v>
      </c>
      <c r="N63" s="19">
        <f>'[13]Retail revenues - voice'!K18/'[13]Retail volumes - voice'!K18</f>
        <v>1.3154245761195253</v>
      </c>
      <c r="O63" s="19" t="str">
        <f>'[13]Retail revenues - voice'!G18</f>
        <v>Kosovo*</v>
      </c>
      <c r="P63" s="19">
        <f>'[13]Retail revenues - voice'!M18/'[13]Retail volumes - voice'!M18</f>
        <v>0.60198812598667717</v>
      </c>
      <c r="Q63" s="19">
        <f>'[13]Retail revenues - voice'!N18/'[13]Retail volumes - voice'!N18</f>
        <v>0.66539837788289813</v>
      </c>
      <c r="R63" s="19">
        <f>'[13]Retail revenues - voice'!O18/'[13]Retail volumes - voice'!O18</f>
        <v>1.0779841328319391</v>
      </c>
      <c r="S63" s="3"/>
      <c r="T63" s="22" t="str">
        <f>'[13]Retail revenues - SMS'!G8</f>
        <v>Kosovo*</v>
      </c>
      <c r="U63" s="19">
        <f>'[13]Retail revenues - SMS'!I8/'[13]Retail volumes - SMS'!I8</f>
        <v>0.22539431594488188</v>
      </c>
      <c r="V63" s="19">
        <f>'[13]Retail revenues - SMS'!J8/'[13]Retail volumes - SMS'!J8</f>
        <v>0.27051152617142044</v>
      </c>
      <c r="W63" s="19">
        <f>'[13]Retail revenues - SMS'!K8/'[13]Retail volumes - SMS'!K8</f>
        <v>0.25081718749519255</v>
      </c>
      <c r="X63" s="19" t="str">
        <f>'[13]Retail revenues - SMS'!G8</f>
        <v>Kosovo*</v>
      </c>
      <c r="Y63" s="19">
        <f>'[13]Retail revenues - SMS'!M8/'[13]Retail volumes - SMS'!M8</f>
        <v>0.23646835949285377</v>
      </c>
      <c r="Z63" s="19">
        <f>'[13]Retail revenues - SMS'!N8/'[13]Retail volumes - SMS'!N8</f>
        <v>0.26996143249626198</v>
      </c>
      <c r="AA63" s="19">
        <f>'[13]Retail revenues - SMS'!O8/'[13]Retail volumes - SMS'!O8</f>
        <v>0.25379261296452188</v>
      </c>
      <c r="AB63" s="5"/>
      <c r="AC63" s="5" t="str">
        <f>'[13]Retail revenues - data'!G8</f>
        <v>Kosovo*</v>
      </c>
      <c r="AD63" s="7">
        <f>'[13]Retail revenues - data'!I8/'[13]Retail volumes - data'!I8</f>
        <v>5.4658236758300491</v>
      </c>
      <c r="AE63" s="7">
        <f>'[13]Retail revenues - data'!J8/'[13]Retail volumes - data'!J8</f>
        <v>6.9817364723487811</v>
      </c>
      <c r="AF63" s="7">
        <f>'[13]Retail revenues - data'!K8/'[13]Retail volumes - data'!K8</f>
        <v>5.9436209109630447</v>
      </c>
      <c r="AG63" s="22" t="str">
        <f>'[13]Retail revenues - data'!G8</f>
        <v>Kosovo*</v>
      </c>
      <c r="AH63" s="7">
        <f>'[13]Retail revenues - data'!M8/'[13]Retail volumes - data'!M8</f>
        <v>4.358493692810784</v>
      </c>
      <c r="AI63" s="7">
        <f>'[13]Retail revenues - data'!N8/'[13]Retail volumes - data'!N8</f>
        <v>7.0005624623355436</v>
      </c>
      <c r="AJ63" s="7">
        <f>'[13]Retail revenues - data'!O8/'[13]Retail volumes - data'!O8</f>
        <v>5.1201679962382096</v>
      </c>
      <c r="AK63" s="5"/>
    </row>
    <row r="64" spans="1:37" ht="15.75" customHeight="1" x14ac:dyDescent="0.35">
      <c r="A64" s="410"/>
      <c r="B64" s="5" t="str">
        <f>'[13]Retail revenues - voice'!G12</f>
        <v>Macedonia</v>
      </c>
      <c r="C64" s="19" t="e">
        <f>'[13]Retail revenues - voice'!I12/'[13]Retail volumes - voice'!I12</f>
        <v>#DIV/0!</v>
      </c>
      <c r="D64" s="19" t="e">
        <f>'[13]Retail revenues - voice'!J12/'[13]Retail volumes - voice'!J12</f>
        <v>#DIV/0!</v>
      </c>
      <c r="E64" s="19" t="e">
        <f>'[13]Retail revenues - voice'!K12/'[13]Retail volumes - voice'!K12</f>
        <v>#DIV/0!</v>
      </c>
      <c r="F64" s="19" t="str">
        <f>'[13]Retail revenues - voice'!G12</f>
        <v>Macedonia</v>
      </c>
      <c r="G64" s="19">
        <f>'[13]Retail revenues - voice'!M12/'[13]Retail volumes - voice'!M12</f>
        <v>0.55355178288243945</v>
      </c>
      <c r="H64" s="19">
        <f>'[13]Retail revenues - voice'!N12/'[13]Retail volumes - voice'!N12</f>
        <v>1.3771666943422658</v>
      </c>
      <c r="I64" s="19">
        <f>'[13]Retail revenues - voice'!O12/'[13]Retail volumes - voice'!O12</f>
        <v>2.0435960483251994</v>
      </c>
      <c r="J64" s="1"/>
      <c r="K64" s="5" t="str">
        <f>'[13]Retail revenues - voice'!G22</f>
        <v>Macedonia</v>
      </c>
      <c r="L64" s="19" t="e">
        <f>'[13]Retail revenues - voice'!I22/'[13]Retail volumes - voice'!I22</f>
        <v>#DIV/0!</v>
      </c>
      <c r="M64" s="19" t="e">
        <f>'[13]Retail revenues - voice'!J22/'[13]Retail volumes - voice'!J22</f>
        <v>#DIV/0!</v>
      </c>
      <c r="N64" s="19" t="e">
        <f>'[13]Retail revenues - voice'!K22/'[13]Retail volumes - voice'!K22</f>
        <v>#DIV/0!</v>
      </c>
      <c r="O64" s="19" t="str">
        <f>'[13]Retail revenues - voice'!G22</f>
        <v>Macedonia</v>
      </c>
      <c r="P64" s="19">
        <f>'[13]Retail revenues - voice'!M22/'[13]Retail volumes - voice'!M22</f>
        <v>0.14384962359783143</v>
      </c>
      <c r="Q64" s="19">
        <f>'[13]Retail revenues - voice'!N22/'[13]Retail volumes - voice'!N22</f>
        <v>0.38884701299133351</v>
      </c>
      <c r="R64" s="19">
        <f>'[13]Retail revenues - voice'!O22/'[13]Retail volumes - voice'!O22</f>
        <v>0.43869860429197194</v>
      </c>
      <c r="S64" s="3"/>
      <c r="T64" s="22" t="str">
        <f>'[13]Retail revenues - SMS'!G12</f>
        <v>Macedonia</v>
      </c>
      <c r="U64" s="19" t="e">
        <f>'[13]Retail revenues - SMS'!I12/'[13]Retail volumes - SMS'!I12</f>
        <v>#DIV/0!</v>
      </c>
      <c r="V64" s="19" t="e">
        <f>'[13]Retail revenues - SMS'!J12/'[13]Retail volumes - SMS'!J12</f>
        <v>#DIV/0!</v>
      </c>
      <c r="W64" s="19" t="e">
        <f>'[13]Retail revenues - SMS'!K12/'[13]Retail volumes - SMS'!K12</f>
        <v>#DIV/0!</v>
      </c>
      <c r="X64" s="19" t="str">
        <f>'[13]Retail revenues - SMS'!G12</f>
        <v>Macedonia</v>
      </c>
      <c r="Y64" s="19">
        <f>'[13]Retail revenues - SMS'!M12/'[13]Retail volumes - SMS'!M12</f>
        <v>5.6768686990239889E-2</v>
      </c>
      <c r="Z64" s="19">
        <f>'[13]Retail revenues - SMS'!N12/'[13]Retail volumes - SMS'!N12</f>
        <v>0.12376157641289807</v>
      </c>
      <c r="AA64" s="19">
        <f>'[13]Retail revenues - SMS'!O12/'[13]Retail volumes - SMS'!O12</f>
        <v>0.17278623103715571</v>
      </c>
      <c r="AB64" s="1"/>
      <c r="AC64" s="5" t="str">
        <f>'[13]Retail revenues - data'!G12</f>
        <v>Macedonia</v>
      </c>
      <c r="AD64" s="7" t="e">
        <f>'[13]Retail revenues - data'!I12/'[13]Retail volumes - data'!I12</f>
        <v>#DIV/0!</v>
      </c>
      <c r="AE64" s="7" t="e">
        <f>'[13]Retail revenues - data'!J12/'[13]Retail volumes - data'!J12</f>
        <v>#DIV/0!</v>
      </c>
      <c r="AF64" s="7" t="e">
        <f>'[13]Retail revenues - data'!K12/'[13]Retail volumes - data'!K12</f>
        <v>#DIV/0!</v>
      </c>
      <c r="AG64" s="22" t="str">
        <f>'[13]Retail revenues - data'!G12</f>
        <v>Macedonia</v>
      </c>
      <c r="AH64" s="7">
        <f>'[13]Retail revenues - data'!M12/'[13]Retail volumes - data'!M12</f>
        <v>70.947348582304485</v>
      </c>
      <c r="AI64" s="7">
        <f>'[13]Retail revenues - data'!N12/'[13]Retail volumes - data'!N12</f>
        <v>69.585972177284432</v>
      </c>
      <c r="AJ64" s="7">
        <f>'[13]Retail revenues - data'!O12/'[13]Retail volumes - data'!O12</f>
        <v>94.56764454921128</v>
      </c>
      <c r="AK64" s="1"/>
    </row>
    <row r="65" spans="1:37" ht="15.75" customHeight="1" x14ac:dyDescent="0.35">
      <c r="A65" s="410"/>
      <c r="B65" s="5" t="str">
        <f>'[13]Retail revenues - voice'!G9</f>
        <v>Montenegro</v>
      </c>
      <c r="C65" s="19">
        <f>'[13]Retail revenues - voice'!I9/'[13]Retail volumes - voice'!I9</f>
        <v>1.2940893377819611E-2</v>
      </c>
      <c r="D65" s="19">
        <f>'[13]Retail revenues - voice'!J9/'[13]Retail volumes - voice'!J9</f>
        <v>0.76219261413954142</v>
      </c>
      <c r="E65" s="19">
        <f>'[13]Retail revenues - voice'!K9/'[13]Retail volumes - voice'!K9</f>
        <v>0.85587796125307702</v>
      </c>
      <c r="F65" s="19" t="str">
        <f>'[13]Retail revenues - voice'!G9</f>
        <v>Montenegro</v>
      </c>
      <c r="G65" s="19">
        <f>'[13]Retail revenues - voice'!M9/'[13]Retail volumes - voice'!M9</f>
        <v>1.1074659805336584E-2</v>
      </c>
      <c r="H65" s="19">
        <f>'[13]Retail revenues - voice'!N9/'[13]Retail volumes - voice'!N9</f>
        <v>0.73743478251605676</v>
      </c>
      <c r="I65" s="19">
        <f>'[13]Retail revenues - voice'!O9/'[13]Retail volumes - voice'!O9</f>
        <v>0.94126075228741524</v>
      </c>
      <c r="J65" s="1"/>
      <c r="K65" s="5" t="str">
        <f>'[13]Retail revenues - voice'!G19</f>
        <v>Montenegro</v>
      </c>
      <c r="L65" s="19">
        <f>'[13]Retail revenues - voice'!I19/'[13]Retail volumes - voice'!I19</f>
        <v>9.0347605004711604E-3</v>
      </c>
      <c r="M65" s="19">
        <f>'[13]Retail revenues - voice'!J19/'[13]Retail volumes - voice'!J19</f>
        <v>0.33519416836131966</v>
      </c>
      <c r="N65" s="19">
        <f>'[13]Retail revenues - voice'!K19/'[13]Retail volumes - voice'!K19</f>
        <v>0.66359157766460841</v>
      </c>
      <c r="O65" s="19" t="str">
        <f>'[13]Retail revenues - voice'!G19</f>
        <v>Montenegro</v>
      </c>
      <c r="P65" s="19">
        <f>'[13]Retail revenues - voice'!M19/'[13]Retail volumes - voice'!M19</f>
        <v>8.7276856397556155E-3</v>
      </c>
      <c r="Q65" s="19">
        <f>'[13]Retail revenues - voice'!N19/'[13]Retail volumes - voice'!N19</f>
        <v>0.32283916935192508</v>
      </c>
      <c r="R65" s="19">
        <f>'[13]Retail revenues - voice'!O19/'[13]Retail volumes - voice'!O19</f>
        <v>0.67247333329975167</v>
      </c>
      <c r="S65" s="3"/>
      <c r="T65" s="22" t="str">
        <f>'[13]Retail revenues - SMS'!G9</f>
        <v>Montenegro</v>
      </c>
      <c r="U65" s="19">
        <f>'[13]Retail revenues - SMS'!I9/'[13]Retail volumes - SMS'!I9</f>
        <v>3.6470927457517142E-2</v>
      </c>
      <c r="V65" s="19">
        <f>'[13]Retail revenues - SMS'!J9/'[13]Retail volumes - SMS'!J9</f>
        <v>0.2106917275151447</v>
      </c>
      <c r="W65" s="19">
        <f>'[13]Retail revenues - SMS'!K9/'[13]Retail volumes - SMS'!K9</f>
        <v>4.1288621628430208E-2</v>
      </c>
      <c r="X65" s="19" t="str">
        <f>'[13]Retail revenues - SMS'!G9</f>
        <v>Montenegro</v>
      </c>
      <c r="Y65" s="19">
        <f>'[13]Retail revenues - SMS'!M9/'[13]Retail volumes - SMS'!M9</f>
        <v>3.6913287671256297E-2</v>
      </c>
      <c r="Z65" s="19">
        <f>'[13]Retail revenues - SMS'!N9/'[13]Retail volumes - SMS'!N9</f>
        <v>0.20844376237267112</v>
      </c>
      <c r="AA65" s="19">
        <f>'[13]Retail revenues - SMS'!O9/'[13]Retail volumes - SMS'!O9</f>
        <v>4.1656670937259596E-2</v>
      </c>
      <c r="AB65" s="1"/>
      <c r="AC65" s="5" t="str">
        <f>'[13]Retail revenues - data'!G9</f>
        <v>Montenegro</v>
      </c>
      <c r="AD65" s="7">
        <f>'[13]Retail revenues - data'!I9/'[13]Retail volumes - data'!I9</f>
        <v>0.71732600992886408</v>
      </c>
      <c r="AE65" s="7">
        <f>'[13]Retail revenues - data'!J9/'[13]Retail volumes - data'!J9</f>
        <v>118.9471421111425</v>
      </c>
      <c r="AF65" s="7">
        <f>'[13]Retail revenues - data'!K9/'[13]Retail volumes - data'!K9</f>
        <v>1480.6562952017409</v>
      </c>
      <c r="AG65" s="22" t="str">
        <f>'[13]Retail revenues - data'!G9</f>
        <v>Montenegro</v>
      </c>
      <c r="AH65" s="7">
        <f>'[13]Retail revenues - data'!M9/'[13]Retail volumes - data'!M9</f>
        <v>0.78265742014573536</v>
      </c>
      <c r="AI65" s="7">
        <f>'[13]Retail revenues - data'!N9/'[13]Retail volumes - data'!N9</f>
        <v>99.381783617990791</v>
      </c>
      <c r="AJ65" s="7">
        <f>'[13]Retail revenues - data'!O9/'[13]Retail volumes - data'!O9</f>
        <v>1717.7323853489265</v>
      </c>
      <c r="AK65" s="1"/>
    </row>
    <row r="66" spans="1:37" ht="15.75" customHeight="1" x14ac:dyDescent="0.35">
      <c r="A66" s="410"/>
      <c r="B66" s="5" t="str">
        <f>'[13]Retail revenues - voice'!G11</f>
        <v>Serbia</v>
      </c>
      <c r="C66" s="19" t="e">
        <f>'[13]Retail revenues - voice'!I11/'[13]Retail volumes - voice'!I11</f>
        <v>#DIV/0!</v>
      </c>
      <c r="D66" s="19" t="e">
        <f>'[13]Retail revenues - voice'!J11/'[13]Retail volumes - voice'!J11</f>
        <v>#DIV/0!</v>
      </c>
      <c r="E66" s="19" t="e">
        <f>'[13]Retail revenues - voice'!K11/'[13]Retail volumes - voice'!K11</f>
        <v>#DIV/0!</v>
      </c>
      <c r="F66" s="19" t="str">
        <f>'[13]Retail revenues - voice'!G11</f>
        <v>Serbia</v>
      </c>
      <c r="G66" s="19">
        <f>'[13]Retail revenues - voice'!M11/'[13]Retail volumes - voice'!M11</f>
        <v>0.15952780813558753</v>
      </c>
      <c r="H66" s="19">
        <f>'[13]Retail revenues - voice'!N11/'[13]Retail volumes - voice'!N11</f>
        <v>0.96954355468513753</v>
      </c>
      <c r="I66" s="19">
        <f>'[13]Retail revenues - voice'!O11/'[13]Retail volumes - voice'!O11</f>
        <v>1.6689838765304363</v>
      </c>
      <c r="J66" s="1"/>
      <c r="K66" s="5" t="str">
        <f>'[13]Retail revenues - voice'!G21</f>
        <v>Serbia</v>
      </c>
      <c r="L66" s="19" t="e">
        <f>'[13]Retail revenues - voice'!I21/'[13]Retail volumes - voice'!I21</f>
        <v>#DIV/0!</v>
      </c>
      <c r="M66" s="19" t="e">
        <f>'[13]Retail revenues - voice'!J21/'[13]Retail volumes - voice'!J21</f>
        <v>#DIV/0!</v>
      </c>
      <c r="N66" s="19" t="e">
        <f>'[13]Retail revenues - voice'!K21/'[13]Retail volumes - voice'!K21</f>
        <v>#DIV/0!</v>
      </c>
      <c r="O66" s="19" t="str">
        <f>'[13]Retail revenues - voice'!G21</f>
        <v>Serbia</v>
      </c>
      <c r="P66" s="19">
        <f>'[13]Retail revenues - voice'!M21/'[13]Retail volumes - voice'!M21</f>
        <v>3.0181363916196326E-2</v>
      </c>
      <c r="Q66" s="19">
        <f>'[13]Retail revenues - voice'!N21/'[13]Retail volumes - voice'!N21</f>
        <v>0.23479330999252537</v>
      </c>
      <c r="R66" s="19">
        <f>'[13]Retail revenues - voice'!O21/'[13]Retail volumes - voice'!O21</f>
        <v>0.369862717075917</v>
      </c>
      <c r="S66" s="3"/>
      <c r="T66" s="22" t="str">
        <f>'[13]Retail revenues - SMS'!G11</f>
        <v>Serbia</v>
      </c>
      <c r="U66" s="19" t="e">
        <f>'[13]Retail revenues - SMS'!I11/'[13]Retail volumes - SMS'!I11</f>
        <v>#DIV/0!</v>
      </c>
      <c r="V66" s="19" t="e">
        <f>'[13]Retail revenues - SMS'!J11/'[13]Retail volumes - SMS'!J11</f>
        <v>#DIV/0!</v>
      </c>
      <c r="W66" s="19" t="e">
        <f>'[13]Retail revenues - SMS'!K11/'[13]Retail volumes - SMS'!K11</f>
        <v>#DIV/0!</v>
      </c>
      <c r="X66" s="19" t="str">
        <f>'[13]Retail revenues - SMS'!G11</f>
        <v>Serbia</v>
      </c>
      <c r="Y66" s="19">
        <f>'[13]Retail revenues - SMS'!M11/'[13]Retail volumes - SMS'!M11</f>
        <v>6.5961426462839312E-2</v>
      </c>
      <c r="Z66" s="19">
        <f>'[13]Retail revenues - SMS'!N11/'[13]Retail volumes - SMS'!N11</f>
        <v>0.18641617993200243</v>
      </c>
      <c r="AA66" s="19">
        <f>'[13]Retail revenues - SMS'!O11/'[13]Retail volumes - SMS'!O11</f>
        <v>0.24862274557028421</v>
      </c>
      <c r="AB66" s="1"/>
      <c r="AC66" s="5" t="str">
        <f>'[13]Retail revenues - data'!G11</f>
        <v>Serbia</v>
      </c>
      <c r="AD66" s="7" t="e">
        <f>'[13]Retail revenues - data'!I11/'[13]Retail volumes - data'!I11</f>
        <v>#DIV/0!</v>
      </c>
      <c r="AE66" s="7" t="e">
        <f>'[13]Retail revenues - data'!J11/'[13]Retail volumes - data'!J11</f>
        <v>#DIV/0!</v>
      </c>
      <c r="AF66" s="7" t="e">
        <f>'[13]Retail revenues - data'!K11/'[13]Retail volumes - data'!K11</f>
        <v>#DIV/0!</v>
      </c>
      <c r="AG66" s="22" t="str">
        <f>'[13]Retail revenues - data'!G11</f>
        <v>Serbia</v>
      </c>
      <c r="AH66" s="7">
        <f>'[13]Retail revenues - data'!M11/'[13]Retail volumes - data'!M11</f>
        <v>33.153505863061412</v>
      </c>
      <c r="AI66" s="7">
        <f>'[13]Retail revenues - data'!N11/'[13]Retail volumes - data'!N11</f>
        <v>302.30950538143293</v>
      </c>
      <c r="AJ66" s="7">
        <f>'[13]Retail revenues - data'!O11/'[13]Retail volumes - data'!O11</f>
        <v>865.52135194716732</v>
      </c>
      <c r="AK66" s="1"/>
    </row>
  </sheetData>
  <mergeCells count="34">
    <mergeCell ref="A12:A19"/>
    <mergeCell ref="B12:F12"/>
    <mergeCell ref="H12:L12"/>
    <mergeCell ref="AH59:AJ59"/>
    <mergeCell ref="A2:A10"/>
    <mergeCell ref="K2:M3"/>
    <mergeCell ref="T3:V3"/>
    <mergeCell ref="W3:Y3"/>
    <mergeCell ref="A57:A66"/>
    <mergeCell ref="C59:E59"/>
    <mergeCell ref="L59:N59"/>
    <mergeCell ref="U59:W59"/>
    <mergeCell ref="Y59:AA59"/>
    <mergeCell ref="AD59:AF59"/>
    <mergeCell ref="X49:Z49"/>
    <mergeCell ref="A48:A56"/>
    <mergeCell ref="A21:A28"/>
    <mergeCell ref="B21:D21"/>
    <mergeCell ref="F21:H21"/>
    <mergeCell ref="J21:L21"/>
    <mergeCell ref="A30:A37"/>
    <mergeCell ref="B30:D30"/>
    <mergeCell ref="F30:H30"/>
    <mergeCell ref="J30:L30"/>
    <mergeCell ref="N30:P30"/>
    <mergeCell ref="B39:D39"/>
    <mergeCell ref="F39:H39"/>
    <mergeCell ref="J39:L39"/>
    <mergeCell ref="N39:P39"/>
    <mergeCell ref="A39:A46"/>
    <mergeCell ref="O49:Q49"/>
    <mergeCell ref="U49:W49"/>
    <mergeCell ref="L49:N49"/>
    <mergeCell ref="C49:E49"/>
  </mergeCells>
  <pageMargins left="0.7" right="0.7" top="0.78740157499999996" bottom="0.78740157499999996" header="0.3" footer="0.3"/>
  <pageSetup paperSize="9" orientation="portrait" verticalDpi="300" r:id="rId1"/>
  <legacyDrawing r:id="rId2"/>
  <tableParts count="30">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75"/>
  <sheetViews>
    <sheetView zoomScale="65" zoomScaleNormal="65" workbookViewId="0">
      <selection activeCell="M8" sqref="M8"/>
    </sheetView>
  </sheetViews>
  <sheetFormatPr defaultColWidth="11.453125" defaultRowHeight="15.5" x14ac:dyDescent="0.35"/>
  <cols>
    <col min="1" max="1" width="14.7265625" style="35" customWidth="1"/>
    <col min="2" max="2" width="11.453125" style="2"/>
    <col min="3" max="3" width="21" style="2" customWidth="1"/>
    <col min="4" max="4" width="18.453125" style="2" customWidth="1"/>
    <col min="5" max="5" width="18.54296875" style="2" customWidth="1"/>
    <col min="6" max="6" width="18.453125" style="2" customWidth="1"/>
    <col min="7" max="7" width="20.81640625" style="2" customWidth="1"/>
    <col min="8" max="8" width="18.81640625" style="2" customWidth="1"/>
    <col min="9" max="9" width="15.453125" style="2" customWidth="1"/>
    <col min="10" max="10" width="11.453125" style="2"/>
    <col min="11" max="11" width="18" style="2" customWidth="1"/>
    <col min="12" max="12" width="20.26953125" style="2" customWidth="1"/>
    <col min="13" max="13" width="19.453125" style="2" customWidth="1"/>
    <col min="14" max="15" width="19.26953125" style="2" customWidth="1"/>
    <col min="16" max="16" width="19.453125" style="2" customWidth="1"/>
    <col min="17" max="17" width="12" style="2" customWidth="1"/>
    <col min="18" max="18" width="11.453125" style="2"/>
    <col min="19" max="19" width="18.453125" style="2" customWidth="1"/>
    <col min="20" max="20" width="14.26953125" style="2" customWidth="1"/>
    <col min="21" max="21" width="15.26953125" style="2" customWidth="1"/>
    <col min="22" max="22" width="14.1796875" style="2" customWidth="1"/>
    <col min="23" max="23" width="14" style="2" customWidth="1"/>
    <col min="24" max="24" width="15.7265625" style="2" customWidth="1"/>
    <col min="25" max="25" width="10.54296875" style="2" bestFit="1" customWidth="1"/>
    <col min="26" max="26" width="11.453125" style="2"/>
    <col min="27" max="27" width="18.453125" style="2" customWidth="1"/>
    <col min="28" max="28" width="16.7265625" style="2" customWidth="1"/>
    <col min="29" max="30" width="11.453125" style="2"/>
    <col min="31" max="31" width="16.26953125" style="2" customWidth="1"/>
    <col min="32" max="32" width="16.54296875" style="2" customWidth="1"/>
    <col min="33" max="16384" width="11.453125" style="2"/>
  </cols>
  <sheetData>
    <row r="1" spans="1:25" s="38" customFormat="1" x14ac:dyDescent="0.35">
      <c r="A1" s="37"/>
    </row>
    <row r="2" spans="1:25" s="4" customFormat="1" ht="15" customHeight="1" x14ac:dyDescent="0.35">
      <c r="A2" s="410" t="s">
        <v>36</v>
      </c>
      <c r="B2" s="3" t="s">
        <v>37</v>
      </c>
      <c r="C2" s="3"/>
      <c r="D2" s="3"/>
      <c r="E2" s="3"/>
      <c r="F2" s="3"/>
      <c r="G2" s="3"/>
      <c r="H2" s="3"/>
      <c r="I2" s="3"/>
      <c r="J2" s="3"/>
      <c r="K2" s="390" t="s">
        <v>38</v>
      </c>
      <c r="L2" s="390"/>
      <c r="M2" s="390"/>
      <c r="N2" s="3"/>
    </row>
    <row r="3" spans="1:25" s="4" customFormat="1" ht="15" customHeight="1" x14ac:dyDescent="0.35">
      <c r="A3" s="410"/>
      <c r="B3" s="3" t="s">
        <v>22</v>
      </c>
      <c r="C3" s="401" t="s">
        <v>54</v>
      </c>
      <c r="D3" s="401"/>
      <c r="E3" s="401"/>
      <c r="F3" s="101"/>
      <c r="G3" s="26" t="s">
        <v>55</v>
      </c>
      <c r="H3" s="26"/>
      <c r="I3" s="26"/>
      <c r="J3" s="3"/>
      <c r="K3" s="390"/>
      <c r="L3" s="390"/>
      <c r="M3" s="390"/>
      <c r="N3" s="3"/>
      <c r="Q3" s="27"/>
      <c r="T3" s="407"/>
      <c r="U3" s="407"/>
      <c r="V3" s="407"/>
      <c r="W3" s="408"/>
      <c r="X3" s="408"/>
      <c r="Y3" s="408"/>
    </row>
    <row r="4" spans="1:25" s="6" customFormat="1" ht="29" x14ac:dyDescent="0.35">
      <c r="A4" s="410"/>
      <c r="B4" s="5" t="s">
        <v>4</v>
      </c>
      <c r="C4" s="21" t="s">
        <v>39</v>
      </c>
      <c r="D4" s="21" t="s">
        <v>40</v>
      </c>
      <c r="E4" s="21" t="s">
        <v>41</v>
      </c>
      <c r="F4" s="21" t="s">
        <v>4</v>
      </c>
      <c r="G4" s="21" t="s">
        <v>39</v>
      </c>
      <c r="H4" s="21" t="s">
        <v>40</v>
      </c>
      <c r="I4" s="21" t="s">
        <v>41</v>
      </c>
      <c r="J4" s="5"/>
      <c r="K4" s="19" t="s">
        <v>4</v>
      </c>
      <c r="L4" s="19" t="s">
        <v>54</v>
      </c>
      <c r="M4" s="21" t="s">
        <v>55</v>
      </c>
      <c r="N4" s="5"/>
      <c r="O4" s="28"/>
      <c r="P4" s="28"/>
      <c r="Q4" s="28"/>
      <c r="R4" s="28"/>
      <c r="S4" s="28"/>
      <c r="T4" s="28"/>
    </row>
    <row r="5" spans="1:25" s="6" customFormat="1" ht="15" customHeight="1" x14ac:dyDescent="0.35">
      <c r="A5" s="410"/>
      <c r="B5" s="5" t="s">
        <v>81</v>
      </c>
      <c r="C5" s="19">
        <f>'[15]Retail revenues - voice'!B10/[15]Subscribers!G10/3</f>
        <v>0.19806051224764123</v>
      </c>
      <c r="D5" s="19">
        <f>'[15]Retail revenues - SMS'!B10/[15]Subscribers!G10/3</f>
        <v>3.040064995506668E-2</v>
      </c>
      <c r="E5" s="19">
        <f>'[15]Retail revenues - data'!B10/[15]Subscribers!G10/3</f>
        <v>7.348153304255782E-2</v>
      </c>
      <c r="F5" s="5" t="s">
        <v>81</v>
      </c>
      <c r="G5" s="19">
        <f>'[15]Retail revenues - voice'!C10/[15]Subscribers!L10/3</f>
        <v>0.19874827519409891</v>
      </c>
      <c r="H5" s="19">
        <f>'[15]Retail revenues - SMS'!C10/[15]Subscribers!L10/3</f>
        <v>2.9164399410642809E-2</v>
      </c>
      <c r="I5" s="19">
        <f>'[15]Retail revenues - data'!C10/[15]Subscribers!L10/3</f>
        <v>7.5076342993781187E-2</v>
      </c>
      <c r="J5" s="5"/>
      <c r="K5" s="5" t="s">
        <v>81</v>
      </c>
      <c r="L5" s="131">
        <v>5.3933638083927669</v>
      </c>
      <c r="M5" s="131">
        <v>5.4419212947871616</v>
      </c>
      <c r="N5" s="132" t="s">
        <v>149</v>
      </c>
      <c r="Q5" s="29"/>
      <c r="T5" s="30"/>
      <c r="U5" s="30"/>
      <c r="V5" s="30"/>
      <c r="W5" s="30"/>
      <c r="X5" s="30"/>
      <c r="Y5" s="30"/>
    </row>
    <row r="6" spans="1:25" s="6" customFormat="1" ht="15" customHeight="1" x14ac:dyDescent="0.35">
      <c r="A6" s="410"/>
      <c r="B6" s="5" t="s">
        <v>80</v>
      </c>
      <c r="C6" s="19">
        <f>'[15]Retail revenues - voice'!B13/[15]Subscribers!G13/3</f>
        <v>2.1011239362473737</v>
      </c>
      <c r="D6" s="19">
        <f>'[15]Retail revenues - SMS'!B13/[15]Subscribers!G13/3</f>
        <v>0.21017687021218359</v>
      </c>
      <c r="E6" s="19">
        <f>'[15]Retail revenues - data'!B13/[15]Subscribers!G13/3</f>
        <v>0.42939591541398009</v>
      </c>
      <c r="F6" s="5" t="s">
        <v>80</v>
      </c>
      <c r="G6" s="19">
        <f>'[15]Retail revenues - voice'!C13/[15]Subscribers!L13/3</f>
        <v>2.0228225071976778</v>
      </c>
      <c r="H6" s="19">
        <f>'[15]Retail revenues - SMS'!C13/[15]Subscribers!L13/3</f>
        <v>0.19129776979206869</v>
      </c>
      <c r="I6" s="19">
        <f>'[15]Retail revenues - data'!C13/[15]Subscribers!L13/3</f>
        <v>0.486029218827569</v>
      </c>
      <c r="J6" s="5"/>
      <c r="K6" s="5" t="s">
        <v>80</v>
      </c>
      <c r="L6" s="19">
        <f>Tabelle272569367[[#This Row],[Voice domestic revenue]]+Tabelle272569367[[#This Row],[SMS domestic revenue]]+Tabelle272569367[[#This Row],[Data domestic revenue]]</f>
        <v>2.7406967218735376</v>
      </c>
      <c r="M6" s="19">
        <f>Tabelle649670[[#This Row],[Voice domestic revenue]]+Tabelle649670[[#This Row],[SMS domestic revenue]]+Tabelle649670[[#This Row],[Data domestic revenue]]</f>
        <v>2.7001494958173158</v>
      </c>
      <c r="N6" s="5"/>
      <c r="Q6" s="29"/>
      <c r="T6" s="30"/>
      <c r="U6" s="30"/>
      <c r="V6" s="30"/>
      <c r="W6" s="30"/>
      <c r="X6" s="30"/>
      <c r="Y6" s="30"/>
    </row>
    <row r="7" spans="1:25" s="6" customFormat="1" ht="15" customHeight="1" x14ac:dyDescent="0.35">
      <c r="A7" s="410"/>
      <c r="B7" s="5" t="s">
        <v>82</v>
      </c>
      <c r="C7" s="19">
        <f>'[15]Retail revenues - voice'!B8/[15]Subscribers!G8/3</f>
        <v>0.94949757861771733</v>
      </c>
      <c r="D7" s="19">
        <f>'[15]Retail revenues - SMS'!B8/[15]Subscribers!G8/3</f>
        <v>4.7667381734155134E-2</v>
      </c>
      <c r="E7" s="19">
        <f>'[15]Retail revenues - data'!B8/[15]Subscribers!G8/3</f>
        <v>0.18129769572501878</v>
      </c>
      <c r="F7" s="5" t="s">
        <v>82</v>
      </c>
      <c r="G7" s="19">
        <f>'[15]Retail revenues - voice'!C8/[15]Subscribers!L8/3</f>
        <v>0.93272581687627554</v>
      </c>
      <c r="H7" s="19">
        <f>'[15]Retail revenues - SMS'!C8/[15]Subscribers!L8/3</f>
        <v>4.4662176726529799E-2</v>
      </c>
      <c r="I7" s="19">
        <f>'[15]Retail revenues - data'!C8/[15]Subscribers!L8/3</f>
        <v>0.20221069374573439</v>
      </c>
      <c r="J7" s="5"/>
      <c r="K7" s="5" t="s">
        <v>82</v>
      </c>
      <c r="L7" s="19">
        <f>Tabelle272569367[[#This Row],[Voice domestic revenue]]+Tabelle272569367[[#This Row],[SMS domestic revenue]]+Tabelle272569367[[#This Row],[Data domestic revenue]]</f>
        <v>1.1784626560768912</v>
      </c>
      <c r="M7" s="19">
        <f>Tabelle649670[[#This Row],[Voice domestic revenue]]+Tabelle649670[[#This Row],[SMS domestic revenue]]+Tabelle649670[[#This Row],[Data domestic revenue]]</f>
        <v>1.1795986873485398</v>
      </c>
      <c r="N7" s="5"/>
      <c r="Q7" s="29"/>
      <c r="T7" s="30"/>
      <c r="U7" s="30"/>
      <c r="V7" s="30"/>
      <c r="W7" s="30"/>
      <c r="X7" s="30"/>
      <c r="Y7" s="30"/>
    </row>
    <row r="8" spans="1:25" ht="15.75" customHeight="1" x14ac:dyDescent="0.35">
      <c r="A8" s="410"/>
      <c r="B8" s="5" t="s">
        <v>83</v>
      </c>
      <c r="C8" s="19">
        <f>'[15]Retail revenues - voice'!B9/[15]Subscribers!G9/3</f>
        <v>4.3091646269227395</v>
      </c>
      <c r="D8" s="19">
        <f>'[15]Retail revenues - SMS'!B9/[15]Subscribers!G9/3</f>
        <v>0.46740091204368411</v>
      </c>
      <c r="E8" s="19">
        <f>'[15]Retail revenues - data'!B9/[15]Subscribers!G9/3</f>
        <v>2.2911862061975459</v>
      </c>
      <c r="F8" s="5" t="s">
        <v>83</v>
      </c>
      <c r="G8" s="19">
        <f>'[15]Retail revenues - voice'!C9/[15]Subscribers!L9/3</f>
        <v>4.0790790722110311</v>
      </c>
      <c r="H8" s="19">
        <f>'[15]Retail revenues - SMS'!C9/[15]Subscribers!L9/3</f>
        <v>0.42597993493654313</v>
      </c>
      <c r="I8" s="19">
        <f>'[15]Retail revenues - data'!C9/[15]Subscribers!L9/3</f>
        <v>2.0973177832697929</v>
      </c>
      <c r="J8" s="1"/>
      <c r="K8" s="5" t="s">
        <v>83</v>
      </c>
      <c r="L8" s="19">
        <f>Tabelle272569367[[#This Row],[Voice domestic revenue]]+Tabelle272569367[[#This Row],[SMS domestic revenue]]+Tabelle272569367[[#This Row],[Data domestic revenue]]</f>
        <v>7.0677517451639691</v>
      </c>
      <c r="M8" s="19">
        <f>Tabelle649670[[#This Row],[Voice domestic revenue]]+Tabelle649670[[#This Row],[SMS domestic revenue]]+Tabelle649670[[#This Row],[Data domestic revenue]]</f>
        <v>6.6023767904173667</v>
      </c>
      <c r="N8" s="1"/>
      <c r="Q8" s="29"/>
      <c r="S8" s="6"/>
      <c r="T8" s="30"/>
      <c r="U8" s="30"/>
      <c r="V8" s="30"/>
      <c r="W8" s="30"/>
      <c r="X8" s="30"/>
      <c r="Y8" s="30"/>
    </row>
    <row r="9" spans="1:25" ht="15.75" customHeight="1" x14ac:dyDescent="0.35">
      <c r="A9" s="410"/>
      <c r="B9" s="5" t="s">
        <v>151</v>
      </c>
      <c r="C9" s="19">
        <f>'[15]Retail revenues - voice'!B12/[15]Subscribers!G12/3</f>
        <v>3.76842764166723</v>
      </c>
      <c r="D9" s="19">
        <f>'[15]Retail revenues - SMS'!B12/[15]Subscribers!G12/3</f>
        <v>0.26514549736479881</v>
      </c>
      <c r="E9" s="19">
        <f>'[15]Retail revenues - data'!B12/[15]Subscribers!G12/3</f>
        <v>1.6092211228284243</v>
      </c>
      <c r="F9" s="5" t="s">
        <v>151</v>
      </c>
      <c r="G9" s="19">
        <f>'[15]Retail revenues - voice'!C12/[15]Subscribers!L12/3</f>
        <v>3.8404487934571705</v>
      </c>
      <c r="H9" s="19">
        <f>'[15]Retail revenues - SMS'!C12/[15]Subscribers!L12/3</f>
        <v>0.26419742949260117</v>
      </c>
      <c r="I9" s="19">
        <f>'[15]Retail revenues - data'!C12/[15]Subscribers!L12/3</f>
        <v>1.7346195231951711</v>
      </c>
      <c r="J9" s="1"/>
      <c r="K9" s="5" t="s">
        <v>151</v>
      </c>
      <c r="L9" s="19">
        <f>Tabelle272569367[[#This Row],[Voice domestic revenue]]+Tabelle272569367[[#This Row],[SMS domestic revenue]]+Tabelle272569367[[#This Row],[Data domestic revenue]]</f>
        <v>5.6427942618604536</v>
      </c>
      <c r="M9" s="19">
        <f>Tabelle649670[[#This Row],[Voice domestic revenue]]+Tabelle649670[[#This Row],[SMS domestic revenue]]+Tabelle649670[[#This Row],[Data domestic revenue]]</f>
        <v>5.8392657461449424</v>
      </c>
      <c r="N9" s="1"/>
      <c r="Q9" s="29"/>
      <c r="S9" s="6"/>
      <c r="T9" s="30"/>
      <c r="U9" s="30"/>
      <c r="V9" s="30"/>
      <c r="W9" s="30"/>
      <c r="X9" s="30"/>
      <c r="Y9" s="30"/>
    </row>
    <row r="10" spans="1:25" ht="15.75" customHeight="1" x14ac:dyDescent="0.35">
      <c r="A10" s="410"/>
      <c r="B10" s="5" t="s">
        <v>84</v>
      </c>
      <c r="C10" s="19">
        <f>'[15]Retail revenues - voice'!B11/[15]Subscribers!G11/3</f>
        <v>0.54662832854288579</v>
      </c>
      <c r="D10" s="19">
        <f>'[15]Retail revenues - SMS'!B11/[15]Subscribers!G11/3</f>
        <v>0.20586679767649085</v>
      </c>
      <c r="E10" s="19">
        <f>'[15]Retail revenues - data'!B11/[15]Subscribers!G11/3</f>
        <v>0.47095956172947884</v>
      </c>
      <c r="F10" s="5" t="s">
        <v>84</v>
      </c>
      <c r="G10" s="19">
        <f>'[15]Retail revenues - voice'!C11/[15]Subscribers!L11/3</f>
        <v>0.53854615703520048</v>
      </c>
      <c r="H10" s="19">
        <f>'[15]Retail revenues - SMS'!C11/[15]Subscribers!L11/3</f>
        <v>0.22383497088330775</v>
      </c>
      <c r="I10" s="19">
        <f>'[15]Retail revenues - data'!C11/[15]Subscribers!L11/3</f>
        <v>0.50032109619098208</v>
      </c>
      <c r="J10" s="1"/>
      <c r="K10" s="5" t="s">
        <v>84</v>
      </c>
      <c r="L10" s="19">
        <f>Tabelle272569367[[#This Row],[Voice domestic revenue]]+Tabelle272569367[[#This Row],[SMS domestic revenue]]+Tabelle272569367[[#This Row],[Data domestic revenue]]</f>
        <v>1.2234546879488555</v>
      </c>
      <c r="M10" s="19">
        <f>Tabelle649670[[#This Row],[Voice domestic revenue]]+Tabelle649670[[#This Row],[SMS domestic revenue]]+Tabelle649670[[#This Row],[Data domestic revenue]]</f>
        <v>1.2627022241094903</v>
      </c>
      <c r="N10" s="1"/>
      <c r="Q10" s="29"/>
      <c r="S10" s="6"/>
      <c r="T10" s="30"/>
      <c r="U10" s="30"/>
      <c r="V10" s="30"/>
      <c r="W10" s="30"/>
      <c r="X10" s="30"/>
      <c r="Y10" s="30"/>
    </row>
    <row r="11" spans="1:25" s="36" customFormat="1" ht="15" customHeight="1" x14ac:dyDescent="0.35">
      <c r="A11" s="43"/>
    </row>
    <row r="12" spans="1:25" s="42" customFormat="1" ht="15.75" customHeight="1" x14ac:dyDescent="0.35">
      <c r="B12" s="409" t="s">
        <v>54</v>
      </c>
      <c r="C12" s="409"/>
      <c r="D12" s="409"/>
      <c r="E12" s="409"/>
      <c r="F12" s="409"/>
      <c r="G12" s="409"/>
      <c r="I12" s="409" t="s">
        <v>55</v>
      </c>
      <c r="J12" s="409"/>
      <c r="K12" s="409"/>
      <c r="L12" s="409"/>
      <c r="M12" s="409"/>
      <c r="N12" s="409"/>
    </row>
    <row r="13" spans="1:25" ht="77.5" x14ac:dyDescent="0.35">
      <c r="A13" s="42" t="s">
        <v>42</v>
      </c>
      <c r="B13" s="31" t="s">
        <v>4</v>
      </c>
      <c r="C13" s="32" t="s">
        <v>43</v>
      </c>
      <c r="D13" s="32" t="s">
        <v>44</v>
      </c>
      <c r="E13" s="32" t="s">
        <v>47</v>
      </c>
      <c r="F13" s="32" t="s">
        <v>45</v>
      </c>
      <c r="G13" s="32" t="s">
        <v>46</v>
      </c>
      <c r="H13" s="10"/>
      <c r="I13" s="32" t="s">
        <v>4</v>
      </c>
      <c r="J13" s="32" t="s">
        <v>43</v>
      </c>
      <c r="K13" s="32" t="s">
        <v>44</v>
      </c>
      <c r="L13" s="32" t="s">
        <v>47</v>
      </c>
      <c r="M13" s="32" t="s">
        <v>150</v>
      </c>
      <c r="N13" s="32" t="s">
        <v>46</v>
      </c>
      <c r="O13" s="10"/>
      <c r="P13" s="411"/>
      <c r="Q13" s="412"/>
    </row>
    <row r="14" spans="1:25" ht="15.75" customHeight="1" x14ac:dyDescent="0.35">
      <c r="A14" s="42"/>
      <c r="B14" s="5" t="s">
        <v>81</v>
      </c>
      <c r="C14" s="34">
        <f>[15]Subscribers!G10</f>
        <v>2346254.5</v>
      </c>
      <c r="D14" s="34">
        <f>[15]Subscribers!H10</f>
        <v>2204048</v>
      </c>
      <c r="E14" s="34">
        <f>[15]Subscribers!J10</f>
        <v>0</v>
      </c>
      <c r="F14" s="34">
        <f>[15]Subscribers!I10</f>
        <v>77377</v>
      </c>
      <c r="G14" s="34">
        <f>[15]Subscribers!K10</f>
        <v>152912</v>
      </c>
      <c r="H14" s="10"/>
      <c r="I14" s="5" t="s">
        <v>81</v>
      </c>
      <c r="J14" s="34">
        <f>[15]Subscribers!L10</f>
        <v>2600121</v>
      </c>
      <c r="K14" s="34">
        <f>[15]Subscribers!M10</f>
        <v>2384446</v>
      </c>
      <c r="L14" s="34">
        <f>[15]Subscribers!O10</f>
        <v>64441</v>
      </c>
      <c r="M14" s="34">
        <f>[15]Subscribers!N10</f>
        <v>118198</v>
      </c>
      <c r="N14" s="34">
        <f>[15]Subscribers!P10</f>
        <v>180667</v>
      </c>
      <c r="O14" s="10"/>
    </row>
    <row r="15" spans="1:25" ht="15.75" customHeight="1" x14ac:dyDescent="0.35">
      <c r="A15" s="42"/>
      <c r="B15" s="5" t="s">
        <v>80</v>
      </c>
      <c r="C15" s="10">
        <f>[15]Subscribers!G13</f>
        <v>3451382</v>
      </c>
      <c r="D15" s="10">
        <f>[15]Subscribers!H13</f>
        <v>3375089</v>
      </c>
      <c r="E15" s="10">
        <f>[15]Subscribers!J13</f>
        <v>0</v>
      </c>
      <c r="F15" s="10">
        <f>[15]Subscribers!I13</f>
        <v>268689</v>
      </c>
      <c r="G15" s="10">
        <f>[15]Subscribers!K13</f>
        <v>385075</v>
      </c>
      <c r="H15" s="10"/>
      <c r="I15" s="5" t="s">
        <v>80</v>
      </c>
      <c r="J15" s="34">
        <f>[15]Subscribers!L13</f>
        <v>3668776</v>
      </c>
      <c r="K15" s="34">
        <f>[15]Subscribers!M13</f>
        <v>3583818</v>
      </c>
      <c r="L15" s="34">
        <f>[15]Subscribers!O13</f>
        <v>423872</v>
      </c>
      <c r="M15" s="34">
        <f>[15]Subscribers!N13</f>
        <v>423872</v>
      </c>
      <c r="N15" s="34">
        <f>[15]Subscribers!P13</f>
        <v>529293</v>
      </c>
      <c r="O15" s="10"/>
    </row>
    <row r="16" spans="1:25" ht="15.75" customHeight="1" x14ac:dyDescent="0.35">
      <c r="A16" s="42"/>
      <c r="B16" s="5" t="s">
        <v>82</v>
      </c>
      <c r="C16" s="34">
        <f>[15]Subscribers!G8</f>
        <v>1888866</v>
      </c>
      <c r="D16" s="34">
        <f>[15]Subscribers!H8</f>
        <v>1829486</v>
      </c>
      <c r="E16" s="34">
        <f>[15]Subscribers!J8</f>
        <v>0</v>
      </c>
      <c r="F16" s="34">
        <f>[15]Subscribers!I8</f>
        <v>386116</v>
      </c>
      <c r="G16" s="34">
        <f>[15]Subscribers!K8</f>
        <v>95181</v>
      </c>
      <c r="H16" s="10"/>
      <c r="I16" s="5" t="s">
        <v>82</v>
      </c>
      <c r="J16" s="34">
        <f>[15]Subscribers!L8</f>
        <v>2027347</v>
      </c>
      <c r="K16" s="34">
        <f>[15]Subscribers!M8</f>
        <v>1964047</v>
      </c>
      <c r="L16" s="34">
        <f>[15]Subscribers!O8</f>
        <v>776930</v>
      </c>
      <c r="M16" s="34">
        <f>[15]Subscribers!N8</f>
        <v>776930</v>
      </c>
      <c r="N16" s="34">
        <f>[15]Subscribers!P8</f>
        <v>136048</v>
      </c>
      <c r="O16" s="10"/>
    </row>
    <row r="17" spans="1:17" ht="15.75" customHeight="1" x14ac:dyDescent="0.35">
      <c r="A17" s="42"/>
      <c r="B17" s="5" t="s">
        <v>83</v>
      </c>
      <c r="C17" s="34">
        <f>[15]Subscribers!G9</f>
        <v>1028719</v>
      </c>
      <c r="D17" s="34">
        <f>[15]Subscribers!H9</f>
        <v>661595</v>
      </c>
      <c r="E17" s="49">
        <f>[15]Subscribers!J9</f>
        <v>0</v>
      </c>
      <c r="F17" s="34">
        <f>[15]Subscribers!I9</f>
        <v>142321</v>
      </c>
      <c r="G17" s="34">
        <f>[15]Subscribers!K9</f>
        <v>87071</v>
      </c>
      <c r="H17" s="10"/>
      <c r="I17" s="5" t="s">
        <v>83</v>
      </c>
      <c r="J17" s="34">
        <f>[15]Subscribers!L9</f>
        <v>1201340</v>
      </c>
      <c r="K17" s="34">
        <f>[15]Subscribers!M9</f>
        <v>746660</v>
      </c>
      <c r="L17" s="34">
        <f>[15]Subscribers!O9</f>
        <v>170044</v>
      </c>
      <c r="M17" s="34">
        <f>[15]Subscribers!N9</f>
        <v>181460</v>
      </c>
      <c r="N17" s="34">
        <f>[15]Subscribers!P9</f>
        <v>99544</v>
      </c>
      <c r="O17" s="10"/>
    </row>
    <row r="18" spans="1:17" ht="15.75" customHeight="1" x14ac:dyDescent="0.35">
      <c r="A18" s="42"/>
      <c r="B18" s="5" t="s">
        <v>151</v>
      </c>
      <c r="C18" s="34">
        <f>[15]Subscribers!G12</f>
        <v>1953804</v>
      </c>
      <c r="D18" s="34">
        <f>[15]Subscribers!H12</f>
        <v>1940689</v>
      </c>
      <c r="E18" s="34">
        <f>[15]Subscribers!J12</f>
        <v>0</v>
      </c>
      <c r="F18" s="34">
        <f>[15]Subscribers!I12</f>
        <v>143463</v>
      </c>
      <c r="G18" s="34">
        <f>[15]Subscribers!K12</f>
        <v>228046</v>
      </c>
      <c r="H18" s="10"/>
      <c r="I18" s="5" t="s">
        <v>151</v>
      </c>
      <c r="J18" s="34">
        <f>[15]Subscribers!L12</f>
        <v>2020292</v>
      </c>
      <c r="K18" s="34">
        <f>[15]Subscribers!M12</f>
        <v>2013589</v>
      </c>
      <c r="L18" s="34">
        <f>[15]Subscribers!O12</f>
        <v>212102</v>
      </c>
      <c r="M18" s="34">
        <f>[15]Subscribers!N12</f>
        <v>229859</v>
      </c>
      <c r="N18" s="34">
        <f>[15]Subscribers!P12</f>
        <v>320587</v>
      </c>
      <c r="O18" s="10"/>
    </row>
    <row r="19" spans="1:17" ht="15.75" customHeight="1" x14ac:dyDescent="0.35">
      <c r="A19" s="42"/>
      <c r="B19" s="5" t="s">
        <v>84</v>
      </c>
      <c r="C19" s="34">
        <f>[15]Subscribers!G11</f>
        <v>8415183</v>
      </c>
      <c r="D19" s="34">
        <f>[15]Subscribers!H11</f>
        <v>8045240</v>
      </c>
      <c r="E19" s="34">
        <f>[15]Subscribers!J11</f>
        <v>0</v>
      </c>
      <c r="F19" s="34">
        <f>[15]Subscribers!I11</f>
        <v>1177017</v>
      </c>
      <c r="G19" s="34">
        <f>[15]Subscribers!K11</f>
        <v>1083319</v>
      </c>
      <c r="H19" s="10"/>
      <c r="I19" s="5" t="s">
        <v>84</v>
      </c>
      <c r="J19" s="34">
        <f>[15]Subscribers!L11</f>
        <v>8563301</v>
      </c>
      <c r="K19" s="34">
        <f>[15]Subscribers!M11</f>
        <v>8172037.25</v>
      </c>
      <c r="L19" s="49">
        <f>[15]Subscribers!O11</f>
        <v>1297375</v>
      </c>
      <c r="M19" s="34">
        <f>[15]Subscribers!N11</f>
        <v>1297375</v>
      </c>
      <c r="N19" s="34">
        <f>[15]Subscribers!P11</f>
        <v>1322101</v>
      </c>
      <c r="O19" s="10"/>
    </row>
    <row r="20" spans="1:17" s="36" customFormat="1" ht="15.75" customHeight="1" x14ac:dyDescent="0.35">
      <c r="A20" s="39"/>
      <c r="B20" s="40"/>
      <c r="C20" s="41"/>
      <c r="D20" s="41"/>
      <c r="E20" s="41"/>
      <c r="F20" s="41"/>
      <c r="G20" s="41"/>
      <c r="I20" s="40"/>
      <c r="J20" s="41"/>
      <c r="K20" s="41"/>
      <c r="L20" s="41"/>
      <c r="M20" s="41"/>
      <c r="N20" s="41"/>
    </row>
    <row r="21" spans="1:17" s="4" customFormat="1" ht="44.25" customHeight="1" x14ac:dyDescent="0.35">
      <c r="A21" s="410" t="s">
        <v>0</v>
      </c>
      <c r="B21" s="390" t="s">
        <v>1</v>
      </c>
      <c r="C21" s="390"/>
      <c r="D21" s="390"/>
      <c r="E21" s="3"/>
      <c r="F21" s="390" t="s">
        <v>2</v>
      </c>
      <c r="G21" s="390"/>
      <c r="H21" s="390"/>
      <c r="I21" s="3"/>
      <c r="J21" s="390" t="s">
        <v>3</v>
      </c>
      <c r="K21" s="390"/>
      <c r="L21" s="390"/>
      <c r="M21" s="3"/>
    </row>
    <row r="22" spans="1:17" s="6" customFormat="1" ht="15" customHeight="1" x14ac:dyDescent="0.35">
      <c r="A22" s="410"/>
      <c r="B22" s="5" t="s">
        <v>4</v>
      </c>
      <c r="C22" s="5" t="s">
        <v>54</v>
      </c>
      <c r="D22" s="5" t="s">
        <v>55</v>
      </c>
      <c r="E22" s="5"/>
      <c r="F22" s="5" t="s">
        <v>4</v>
      </c>
      <c r="G22" s="5" t="s">
        <v>54</v>
      </c>
      <c r="H22" s="5" t="s">
        <v>55</v>
      </c>
      <c r="I22" s="5"/>
      <c r="J22" s="5" t="s">
        <v>4</v>
      </c>
      <c r="K22" s="5" t="s">
        <v>54</v>
      </c>
      <c r="L22" s="5" t="s">
        <v>55</v>
      </c>
      <c r="M22" s="5"/>
    </row>
    <row r="23" spans="1:17" s="6" customFormat="1" ht="15" customHeight="1" x14ac:dyDescent="0.35">
      <c r="A23" s="410"/>
      <c r="B23" s="5" t="s">
        <v>81</v>
      </c>
      <c r="C23" s="7">
        <f>('[15]Retail volumes - voice'!B10/([15]Subscribers!G10))/3</f>
        <v>233.13032080042649</v>
      </c>
      <c r="D23" s="7">
        <f>('[15]Retail volumes - voice'!C10/([15]Subscribers!L10))/3</f>
        <v>215.14360450661073</v>
      </c>
      <c r="E23" s="5"/>
      <c r="F23" s="5" t="s">
        <v>81</v>
      </c>
      <c r="G23" s="9">
        <f>'[15]Retail volumes - SMS'!B10/[15]Subscribers!G10/3</f>
        <v>34.76663507731152</v>
      </c>
      <c r="H23" s="9">
        <f>'[15]Retail volumes - SMS'!C10/[15]Subscribers!L10/3</f>
        <v>30.567946773759118</v>
      </c>
      <c r="I23" s="5"/>
      <c r="J23" s="5" t="s">
        <v>81</v>
      </c>
      <c r="K23" s="9">
        <f>'[15]Retail volumes - data'!B10/([15]Subscribers!G10)/3</f>
        <v>2.2668205456561683</v>
      </c>
      <c r="L23" s="9">
        <f>'[15]Retail volumes - data'!C10/([15]Subscribers!L10)/3</f>
        <v>2.5489037277753073</v>
      </c>
      <c r="M23" s="5"/>
    </row>
    <row r="24" spans="1:17" s="6" customFormat="1" ht="15" customHeight="1" x14ac:dyDescent="0.35">
      <c r="A24" s="410"/>
      <c r="B24" s="5" t="s">
        <v>80</v>
      </c>
      <c r="C24" s="7">
        <f>('[15]Retail volumes - voice'!B13/([15]Subscribers!G13))/3</f>
        <v>48.059866550075689</v>
      </c>
      <c r="D24" s="7">
        <f>('[15]Retail volumes - voice'!C13/([15]Subscribers!L13))/3</f>
        <v>46.419131158002926</v>
      </c>
      <c r="E24" s="5"/>
      <c r="F24" s="5" t="s">
        <v>80</v>
      </c>
      <c r="G24" s="9">
        <f>'[15]Retail volumes - SMS'!B13/[15]Subscribers!G13/3</f>
        <v>10.605816356076106</v>
      </c>
      <c r="H24" s="9">
        <f>'[15]Retail volumes - SMS'!C13/[15]Subscribers!L13/3</f>
        <v>9.6475355813492012</v>
      </c>
      <c r="I24" s="5"/>
      <c r="J24" s="5" t="s">
        <v>80</v>
      </c>
      <c r="K24" s="9">
        <f>'[15]Retail volumes - data'!B13/([15]Subscribers!G13)/3</f>
        <v>0.87380794128265149</v>
      </c>
      <c r="L24" s="9">
        <f>'[15]Retail volumes - data'!C13/([15]Subscribers!L13)/3</f>
        <v>1.1453831832015182</v>
      </c>
      <c r="M24" s="5"/>
    </row>
    <row r="25" spans="1:17" s="6" customFormat="1" ht="15" customHeight="1" x14ac:dyDescent="0.35">
      <c r="A25" s="410"/>
      <c r="B25" s="5" t="s">
        <v>82</v>
      </c>
      <c r="C25" s="7">
        <f>('[15]Retail volumes - voice'!B8/([15]Subscribers!G8))/3</f>
        <v>37.573174592586241</v>
      </c>
      <c r="D25" s="7">
        <f>('[15]Retail volumes - voice'!C8/([15]Subscribers!L8))/3</f>
        <v>38.381171079467073</v>
      </c>
      <c r="E25" s="5"/>
      <c r="F25" s="5" t="s">
        <v>82</v>
      </c>
      <c r="G25" s="9">
        <f>'[15]Retail volumes - SMS'!B8/[15]Subscribers!G8/3</f>
        <v>9.470694409591081</v>
      </c>
      <c r="H25" s="9">
        <f>'[15]Retail volumes - SMS'!C8/[15]Subscribers!L8/3</f>
        <v>9.5812846378378573</v>
      </c>
      <c r="I25" s="5"/>
      <c r="J25" s="5" t="s">
        <v>82</v>
      </c>
      <c r="K25" s="9">
        <f>'[15]Retail volumes - data'!B8/([15]Subscribers!G8)/3</f>
        <v>0.94040516020370601</v>
      </c>
      <c r="L25" s="9">
        <f>'[15]Retail volumes - data'!C8/([15]Subscribers!L8)/3</f>
        <v>1.0094454904200745</v>
      </c>
      <c r="M25" s="5"/>
    </row>
    <row r="26" spans="1:17" s="6" customFormat="1" ht="15.75" customHeight="1" x14ac:dyDescent="0.35">
      <c r="A26" s="410"/>
      <c r="B26" s="5" t="s">
        <v>83</v>
      </c>
      <c r="C26" s="7">
        <f>('[15]Retail volumes - voice'!B9/([15]Subscribers!G9))/3</f>
        <v>139.90567199875673</v>
      </c>
      <c r="D26" s="7">
        <f>('[15]Retail volumes - voice'!C9/([15]Subscribers!L9))/3</f>
        <v>124.30365816551158</v>
      </c>
      <c r="E26" s="5"/>
      <c r="F26" s="5" t="s">
        <v>83</v>
      </c>
      <c r="G26" s="9">
        <f>'[15]Retail volumes - SMS'!B9/[15]Subscribers!G9/3</f>
        <v>24.877499103253658</v>
      </c>
      <c r="H26" s="9">
        <f>'[15]Retail volumes - SMS'!C9/[15]Subscribers!L9/3</f>
        <v>22.096527766216614</v>
      </c>
      <c r="I26" s="5"/>
      <c r="J26" s="5" t="s">
        <v>83</v>
      </c>
      <c r="K26" s="9">
        <f>'[15]Retail volumes - data'!B9/([15]Subscribers!G9)/3</f>
        <v>2.4202109096860593</v>
      </c>
      <c r="L26" s="9">
        <f>'[15]Retail volumes - data'!C9/([15]Subscribers!L9)/3</f>
        <v>3.1830636398950727</v>
      </c>
      <c r="M26" s="5"/>
    </row>
    <row r="27" spans="1:17" s="6" customFormat="1" ht="15.75" customHeight="1" x14ac:dyDescent="0.35">
      <c r="A27" s="410"/>
      <c r="B27" s="5" t="s">
        <v>151</v>
      </c>
      <c r="C27" s="7">
        <f>('[15]Retail volumes - voice'!B12/([15]Subscribers!G12))/3</f>
        <v>201.90332124750827</v>
      </c>
      <c r="D27" s="7">
        <f>('[15]Retail volumes - voice'!C12/([15]Subscribers!L12))/3</f>
        <v>188.4283687013083</v>
      </c>
      <c r="E27" s="5"/>
      <c r="F27" s="5" t="s">
        <v>151</v>
      </c>
      <c r="G27" s="169">
        <f>'[15]Retail volumes - SMS'!B12/[15]Subscribers!G12/3</f>
        <v>16.836837949627157</v>
      </c>
      <c r="H27" s="169">
        <f>'[15]Retail volumes - SMS'!C12/[15]Subscribers!L12/3</f>
        <v>14.462056400215936</v>
      </c>
      <c r="I27" s="5"/>
      <c r="J27" s="5" t="s">
        <v>151</v>
      </c>
      <c r="K27" s="9">
        <f>'[15]Retail volumes - data'!B12/([15]Subscribers!G12)/3</f>
        <v>1.7777313725771196</v>
      </c>
      <c r="L27" s="9">
        <f>'[15]Retail volumes - data'!C12/([15]Subscribers!L12)/3</f>
        <v>2.0893392858935451</v>
      </c>
      <c r="M27" s="5"/>
    </row>
    <row r="28" spans="1:17" s="6" customFormat="1" ht="15.75" customHeight="1" x14ac:dyDescent="0.35">
      <c r="A28" s="410"/>
      <c r="B28" s="5" t="s">
        <v>84</v>
      </c>
      <c r="C28" s="7">
        <f>('[15]Retail volumes - voice'!B11/([15]Subscribers!G11))/3</f>
        <v>176.07476201646088</v>
      </c>
      <c r="D28" s="7">
        <f>('[15]Retail volumes - voice'!C11/([15]Subscribers!L11))/3</f>
        <v>169.20666815186266</v>
      </c>
      <c r="E28" s="5"/>
      <c r="F28" s="5" t="s">
        <v>84</v>
      </c>
      <c r="G28" s="9">
        <f>'[15]Retail volumes - SMS'!B11/[15]Subscribers!G11/3</f>
        <v>62.649988122658776</v>
      </c>
      <c r="H28" s="9">
        <f>'[15]Retail volumes - SMS'!C11/[15]Subscribers!L11/3</f>
        <v>57.363958088903644</v>
      </c>
      <c r="I28" s="5"/>
      <c r="J28" s="5" t="s">
        <v>84</v>
      </c>
      <c r="K28" s="9">
        <f>'[15]Retail volumes - data'!B11/([15]Subscribers!G11)/3</f>
        <v>2.9067498704862196</v>
      </c>
      <c r="L28" s="9">
        <f>'[15]Retail volumes - data'!C11/([15]Subscribers!L11)/3</f>
        <v>3.1170559190170373</v>
      </c>
      <c r="M28" s="5"/>
    </row>
    <row r="29" spans="1:17" s="38" customFormat="1" x14ac:dyDescent="0.35">
      <c r="A29" s="37"/>
    </row>
    <row r="30" spans="1:17" s="4" customFormat="1" ht="44.25" customHeight="1" x14ac:dyDescent="0.35">
      <c r="A30" s="416" t="s">
        <v>86</v>
      </c>
      <c r="B30" s="396" t="s">
        <v>49</v>
      </c>
      <c r="C30" s="396"/>
      <c r="D30" s="396"/>
      <c r="E30" s="11"/>
      <c r="F30" s="396" t="s">
        <v>48</v>
      </c>
      <c r="G30" s="396"/>
      <c r="H30" s="396"/>
      <c r="I30" s="11"/>
      <c r="J30" s="396" t="s">
        <v>50</v>
      </c>
      <c r="K30" s="396"/>
      <c r="L30" s="396"/>
      <c r="M30" s="11"/>
      <c r="N30" s="396" t="s">
        <v>51</v>
      </c>
      <c r="O30" s="396"/>
      <c r="P30" s="396"/>
      <c r="Q30" s="11"/>
    </row>
    <row r="31" spans="1:17" s="6" customFormat="1" ht="15" customHeight="1" x14ac:dyDescent="0.35">
      <c r="A31" s="416"/>
      <c r="B31" s="12" t="s">
        <v>4</v>
      </c>
      <c r="C31" s="12" t="s">
        <v>54</v>
      </c>
      <c r="D31" s="12" t="s">
        <v>55</v>
      </c>
      <c r="E31" s="12"/>
      <c r="F31" s="12" t="s">
        <v>4</v>
      </c>
      <c r="G31" s="12" t="s">
        <v>54</v>
      </c>
      <c r="H31" s="12" t="s">
        <v>55</v>
      </c>
      <c r="I31" s="12"/>
      <c r="J31" s="12" t="s">
        <v>4</v>
      </c>
      <c r="K31" s="12" t="s">
        <v>54</v>
      </c>
      <c r="L31" s="12" t="s">
        <v>55</v>
      </c>
      <c r="M31" s="12"/>
      <c r="N31" s="12" t="s">
        <v>4</v>
      </c>
      <c r="O31" s="12" t="s">
        <v>54</v>
      </c>
      <c r="P31" s="12" t="s">
        <v>55</v>
      </c>
      <c r="Q31" s="12"/>
    </row>
    <row r="32" spans="1:17" s="6" customFormat="1" ht="15" customHeight="1" x14ac:dyDescent="0.35">
      <c r="A32" s="416"/>
      <c r="B32" s="5" t="s">
        <v>81</v>
      </c>
      <c r="C32" s="13" t="e">
        <f>('[15]Retail volumes - voice'!I10/([15]Subscribers!J10))/3</f>
        <v>#DIV/0!</v>
      </c>
      <c r="D32" s="13">
        <f>('[15]Retail volumes - voice'!N10/([15]Subscribers!O10))/3</f>
        <v>0.33368340463024732</v>
      </c>
      <c r="E32" s="12"/>
      <c r="F32" s="5" t="s">
        <v>81</v>
      </c>
      <c r="G32" s="13" t="e">
        <f>('[15]Retail volumes - voice'!I20/([15]Subscribers!J10))/3</f>
        <v>#DIV/0!</v>
      </c>
      <c r="H32" s="13">
        <f>('[15]Retail volumes - voice'!N20/([15]Subscribers!O10))/3</f>
        <v>0.85883832447806163</v>
      </c>
      <c r="I32" s="12"/>
      <c r="J32" s="5" t="s">
        <v>81</v>
      </c>
      <c r="K32" s="14" t="e">
        <f>'[15]Retail volumes - SMS'!I10/[15]Subscribers!J10/3</f>
        <v>#DIV/0!</v>
      </c>
      <c r="L32" s="14">
        <f>'[15]Retail volumes - SMS'!N10/[15]Subscribers!O10/3</f>
        <v>0.34843584413481876</v>
      </c>
      <c r="M32" s="12"/>
      <c r="N32" s="5" t="s">
        <v>81</v>
      </c>
      <c r="O32" s="14" t="e">
        <f>'[15]Retail volumes - data'!I10/([15]Subscribers!J10)/3</f>
        <v>#DIV/0!</v>
      </c>
      <c r="P32" s="14">
        <f>'[15]Retail volumes - data'!N10/([15]Subscribers!O10)/3</f>
        <v>5.6845023394623238E-3</v>
      </c>
      <c r="Q32" s="12"/>
    </row>
    <row r="33" spans="1:17" s="6" customFormat="1" ht="15" customHeight="1" x14ac:dyDescent="0.35">
      <c r="A33" s="416"/>
      <c r="B33" s="5" t="s">
        <v>80</v>
      </c>
      <c r="C33" s="13" t="e">
        <f>('[15]Retail volumes - voice'!I13/([15]Subscribers!J13))/3</f>
        <v>#DIV/0!</v>
      </c>
      <c r="D33" s="13">
        <f>('[15]Retail volumes - voice'!N13/([15]Subscribers!O13))/3</f>
        <v>2.1026496992802861</v>
      </c>
      <c r="E33" s="12"/>
      <c r="F33" s="5" t="s">
        <v>80</v>
      </c>
      <c r="G33" s="13" t="e">
        <f>('[15]Retail volumes - voice'!I23/([15]Subscribers!J13))/3</f>
        <v>#DIV/0!</v>
      </c>
      <c r="H33" s="13">
        <f>('[15]Retail volumes - voice'!N23/([15]Subscribers!O13))/3</f>
        <v>2.2539540238562585</v>
      </c>
      <c r="I33" s="12"/>
      <c r="J33" s="5" t="s">
        <v>80</v>
      </c>
      <c r="K33" s="14" t="e">
        <f>'[15]Retail volumes - SMS'!I13/[15]Subscribers!J13/3</f>
        <v>#DIV/0!</v>
      </c>
      <c r="L33" s="14">
        <f>'[15]Retail volumes - SMS'!N13/[15]Subscribers!O13/3</f>
        <v>2.3011742538628011</v>
      </c>
      <c r="M33" s="12"/>
      <c r="N33" s="5" t="s">
        <v>80</v>
      </c>
      <c r="O33" s="14" t="e">
        <f>'[15]Retail volumes - data'!I13/([15]Subscribers!J13)/3</f>
        <v>#DIV/0!</v>
      </c>
      <c r="P33" s="14">
        <f>'[15]Retail volumes - data'!N13/([15]Subscribers!O13)/3</f>
        <v>1.6932367947556495E-2</v>
      </c>
      <c r="Q33" s="12"/>
    </row>
    <row r="34" spans="1:17" s="6" customFormat="1" ht="15" customHeight="1" x14ac:dyDescent="0.35">
      <c r="A34" s="416"/>
      <c r="B34" s="5" t="s">
        <v>82</v>
      </c>
      <c r="C34" s="13" t="e">
        <f>('[15]Retail volumes - voice'!I8/([15]Subscribers!J8))/3</f>
        <v>#DIV/0!</v>
      </c>
      <c r="D34" s="13">
        <f>('[15]Retail volumes - voice'!N8/([15]Subscribers!O8))/3</f>
        <v>0.20302230145143921</v>
      </c>
      <c r="E34" s="12"/>
      <c r="F34" s="5" t="s">
        <v>82</v>
      </c>
      <c r="G34" s="13" t="e">
        <f>('[15]Retail volumes - voice'!I18/([15]Subscribers!J8))/3</f>
        <v>#DIV/0!</v>
      </c>
      <c r="H34" s="13">
        <f>('[15]Retail volumes - voice'!N18/([15]Subscribers!O8))/3</f>
        <v>0.31849747081461649</v>
      </c>
      <c r="I34" s="12"/>
      <c r="J34" s="5" t="s">
        <v>82</v>
      </c>
      <c r="K34" s="14" t="e">
        <f>'[15]Retail volumes - SMS'!I8/[15]Subscribers!J8/3</f>
        <v>#DIV/0!</v>
      </c>
      <c r="L34" s="14">
        <f>'[15]Retail volumes - SMS'!N8/[15]Subscribers!O8/3</f>
        <v>0.30805692490528963</v>
      </c>
      <c r="M34" s="12"/>
      <c r="N34" s="5" t="s">
        <v>82</v>
      </c>
      <c r="O34" s="14" t="e">
        <f>'[15]Retail volumes - data'!I8/([15]Subscribers!J8)/3</f>
        <v>#DIV/0!</v>
      </c>
      <c r="P34" s="14">
        <f>'[15]Retail volumes - data'!N8/([15]Subscribers!O8)/3</f>
        <v>1.7040747386079396E-2</v>
      </c>
      <c r="Q34" s="12"/>
    </row>
    <row r="35" spans="1:17" s="6" customFormat="1" ht="15.75" customHeight="1" x14ac:dyDescent="0.35">
      <c r="A35" s="416"/>
      <c r="B35" s="5" t="s">
        <v>83</v>
      </c>
      <c r="C35" s="165" t="e">
        <f>('[15]Retail volumes - voice'!I9/([15]Subscribers!J9))/3</f>
        <v>#DIV/0!</v>
      </c>
      <c r="D35" s="13">
        <f>('[15]Retail volumes - voice'!N9/([15]Subscribers!O9))/3</f>
        <v>36.089638620984367</v>
      </c>
      <c r="E35" s="12"/>
      <c r="F35" s="5" t="s">
        <v>83</v>
      </c>
      <c r="G35" s="165" t="e">
        <f>('[15]Retail volumes - voice'!I19/([15]Subscribers!J9))/3</f>
        <v>#DIV/0!</v>
      </c>
      <c r="H35" s="13">
        <f>('[15]Retail volumes - voice'!N19/([15]Subscribers!O9))/3</f>
        <v>13.851642465740893</v>
      </c>
      <c r="I35" s="12"/>
      <c r="J35" s="5" t="s">
        <v>83</v>
      </c>
      <c r="K35" s="166" t="e">
        <f>'[15]Retail volumes - SMS'!I9/[15]Subscribers!J9/3</f>
        <v>#DIV/0!</v>
      </c>
      <c r="L35" s="14">
        <f>'[15]Retail volumes - SMS'!N9/[15]Subscribers!O9/3</f>
        <v>2.6354904220868325</v>
      </c>
      <c r="M35" s="12"/>
      <c r="N35" s="5" t="s">
        <v>151</v>
      </c>
      <c r="O35" s="14" t="e">
        <f>'[15]Retail volumes - data'!I12/([15]Subscribers!J12)/3</f>
        <v>#DIV/0!</v>
      </c>
      <c r="P35" s="14">
        <f>'[15]Retail volumes - data'!N12/([15]Subscribers!O12)/3</f>
        <v>5.6197568895013789E-3</v>
      </c>
      <c r="Q35" s="12"/>
    </row>
    <row r="36" spans="1:17" s="6" customFormat="1" ht="15.75" customHeight="1" x14ac:dyDescent="0.35">
      <c r="A36" s="416"/>
      <c r="B36" s="5" t="s">
        <v>151</v>
      </c>
      <c r="C36" s="13" t="e">
        <f>('[15]Retail volumes - voice'!I12/([15]Subscribers!J3))/3</f>
        <v>#DIV/0!</v>
      </c>
      <c r="D36" s="13">
        <f>('[15]Retail volumes - voice'!N12/([15]Subscribers!O12))/3</f>
        <v>0.52322136414450482</v>
      </c>
      <c r="E36" s="12"/>
      <c r="F36" s="5" t="s">
        <v>151</v>
      </c>
      <c r="G36" s="13" t="e">
        <f>('[15]Retail volumes - voice'!I22/([15]Subscribers!J12))/3</f>
        <v>#DIV/0!</v>
      </c>
      <c r="H36" s="13">
        <f>('[15]Retail volumes - voice'!N22/([15]Subscribers!O12))/3</f>
        <v>0.73692651020106659</v>
      </c>
      <c r="I36" s="12"/>
      <c r="J36" s="5" t="s">
        <v>151</v>
      </c>
      <c r="K36" s="14" t="e">
        <f>'[15]Retail volumes - SMS'!I12/[15]Subscribers!J12/3</f>
        <v>#DIV/0!</v>
      </c>
      <c r="L36" s="14">
        <f>'[15]Retail volumes - SMS'!N12/[15]Subscribers!O12/3</f>
        <v>0.55786838407935802</v>
      </c>
      <c r="M36" s="12"/>
      <c r="N36" s="5" t="s">
        <v>83</v>
      </c>
      <c r="O36" s="166" t="e">
        <f>'[15]Retail volumes - data'!I9/([15]Subscribers!J9)/3</f>
        <v>#DIV/0!</v>
      </c>
      <c r="P36" s="14">
        <f>'[15]Retail volumes - data'!N9/([15]Subscribers!O9)/3</f>
        <v>0.29875678696923641</v>
      </c>
      <c r="Q36" s="12"/>
    </row>
    <row r="37" spans="1:17" s="6" customFormat="1" ht="15.75" customHeight="1" x14ac:dyDescent="0.35">
      <c r="A37" s="416"/>
      <c r="B37" s="5" t="s">
        <v>84</v>
      </c>
      <c r="C37" s="13" t="e">
        <f>('[15]Retail volumes - voice'!I11/([15]Subscribers!J11))/3</f>
        <v>#DIV/0!</v>
      </c>
      <c r="D37" s="13">
        <f>('[15]Retail volumes - voice'!N11/([15]Subscribers!O11))/3</f>
        <v>1.2280520776907891</v>
      </c>
      <c r="E37" s="12"/>
      <c r="F37" s="5" t="s">
        <v>84</v>
      </c>
      <c r="G37" s="13" t="e">
        <f>('[15]Retail volumes - voice'!I21/([15]Subscribers!J11))/3</f>
        <v>#DIV/0!</v>
      </c>
      <c r="H37" s="13">
        <f>('[15]Retail volumes - voice'!N21/([15]Subscribers!O11))/3</f>
        <v>1.1930213862557115</v>
      </c>
      <c r="I37" s="12"/>
      <c r="J37" s="5" t="s">
        <v>84</v>
      </c>
      <c r="K37" s="14" t="e">
        <f>'[15]Retail volumes - SMS'!I11/[15]Subscribers!J11/3</f>
        <v>#DIV/0!</v>
      </c>
      <c r="L37" s="14">
        <f>'[15]Retail volumes - SMS'!N11/[15]Subscribers!O11/3</f>
        <v>1.3047241898406579</v>
      </c>
      <c r="M37" s="12"/>
      <c r="N37" s="5" t="s">
        <v>84</v>
      </c>
      <c r="O37" s="14" t="e">
        <f>'[15]Retail volumes - data'!I11/([15]Subscribers!J11)/3</f>
        <v>#DIV/0!</v>
      </c>
      <c r="P37" s="14">
        <f>'[15]Retail volumes - data'!N11/([15]Subscribers!O11)/3</f>
        <v>9.3932440504865596E-3</v>
      </c>
      <c r="Q37" s="12"/>
    </row>
    <row r="38" spans="1:17" s="36" customFormat="1" x14ac:dyDescent="0.35">
      <c r="A38" s="43"/>
    </row>
    <row r="39" spans="1:17" s="4" customFormat="1" ht="44.25" customHeight="1" x14ac:dyDescent="0.35">
      <c r="A39" s="410" t="s">
        <v>87</v>
      </c>
      <c r="B39" s="390" t="s">
        <v>85</v>
      </c>
      <c r="C39" s="390"/>
      <c r="D39" s="390"/>
      <c r="E39" s="3"/>
      <c r="F39" s="390" t="s">
        <v>9</v>
      </c>
      <c r="G39" s="390"/>
      <c r="H39" s="390"/>
      <c r="I39" s="3"/>
      <c r="J39" s="390" t="s">
        <v>10</v>
      </c>
      <c r="K39" s="390"/>
      <c r="L39" s="390"/>
      <c r="M39" s="3"/>
      <c r="N39" s="390" t="s">
        <v>11</v>
      </c>
      <c r="O39" s="390"/>
      <c r="P39" s="390"/>
      <c r="Q39" s="3"/>
    </row>
    <row r="40" spans="1:17" s="6" customFormat="1" ht="15" customHeight="1" x14ac:dyDescent="0.35">
      <c r="A40" s="410"/>
      <c r="B40" s="5" t="s">
        <v>4</v>
      </c>
      <c r="C40" s="5" t="s">
        <v>54</v>
      </c>
      <c r="D40" s="5" t="s">
        <v>55</v>
      </c>
      <c r="E40" s="5"/>
      <c r="F40" s="5" t="s">
        <v>4</v>
      </c>
      <c r="G40" s="5" t="s">
        <v>54</v>
      </c>
      <c r="H40" s="5" t="s">
        <v>55</v>
      </c>
      <c r="I40" s="5"/>
      <c r="J40" s="5" t="s">
        <v>4</v>
      </c>
      <c r="K40" s="5" t="s">
        <v>54</v>
      </c>
      <c r="L40" s="5" t="s">
        <v>55</v>
      </c>
      <c r="M40" s="5"/>
      <c r="N40" s="5" t="s">
        <v>4</v>
      </c>
      <c r="O40" s="5" t="s">
        <v>54</v>
      </c>
      <c r="P40" s="5" t="s">
        <v>55</v>
      </c>
      <c r="Q40" s="5"/>
    </row>
    <row r="41" spans="1:17" s="6" customFormat="1" ht="15" customHeight="1" x14ac:dyDescent="0.35">
      <c r="A41" s="410"/>
      <c r="B41" s="5" t="s">
        <v>81</v>
      </c>
      <c r="C41" s="15">
        <f>(('[15]Retail volumes - voice'!I10+'[15]Retail volumes - voice'!J10)/([15]Subscribers!I10))/3</f>
        <v>1.415694396844023</v>
      </c>
      <c r="D41" s="15">
        <f>(('[15]Retail volumes - voice'!N10+'[15]Retail volumes - voice'!O10)/([15]Subscribers!N10))/3</f>
        <v>0.96490345361154806</v>
      </c>
      <c r="E41" s="5"/>
      <c r="F41" s="5" t="s">
        <v>81</v>
      </c>
      <c r="G41" s="15">
        <f>('[15]Retail volumes - voice'!I20+'[15]Retail volumes - voice'!J20)/([15]Subscribers!I10)/3</f>
        <v>1.4653366051359678</v>
      </c>
      <c r="H41" s="15">
        <f>('[15]Retail volumes - voice'!N20+'[15]Retail volumes - voice'!O20)/([15]Subscribers!N10)/3</f>
        <v>1.1774731116821446</v>
      </c>
      <c r="I41" s="5"/>
      <c r="J41" s="5" t="s">
        <v>81</v>
      </c>
      <c r="K41" s="8">
        <f>('[15]Retail volumes - SMS'!I10+'[15]Retail volumes - SMS'!J10)/[15]Subscribers!I10/3</f>
        <v>0.87377526884115075</v>
      </c>
      <c r="L41" s="8">
        <f>('[15]Retail volumes - SMS'!N10+'[15]Retail volumes - SMS'!O10)/([15]Subscribers!N10)/3</f>
        <v>0.6310080336826781</v>
      </c>
      <c r="M41" s="5"/>
      <c r="N41" s="5" t="s">
        <v>81</v>
      </c>
      <c r="O41" s="9">
        <f>('[15]Retail volumes - data'!I10+'[15]Retail volumes - data'!J10)/([15]Subscribers!I10)/3</f>
        <v>2.4689827419823614E-2</v>
      </c>
      <c r="P41" s="9">
        <f>('[15]Retail volumes - data'!N10+'[15]Retail volumes - data'!O10)/([15]Subscribers!N10)/3</f>
        <v>2.6304372039140184E-2</v>
      </c>
      <c r="Q41" s="5"/>
    </row>
    <row r="42" spans="1:17" s="6" customFormat="1" ht="15" customHeight="1" x14ac:dyDescent="0.35">
      <c r="A42" s="410"/>
      <c r="B42" s="5" t="s">
        <v>80</v>
      </c>
      <c r="C42" s="15">
        <f>(('[15]Retail volumes - voice'!I13+'[15]Retail volumes - voice'!J13)/([15]Subscribers!I13))/3</f>
        <v>2.0585187087425734</v>
      </c>
      <c r="D42" s="15">
        <f>(('[15]Retail volumes - voice'!N13+'[15]Retail volumes - voice'!O13)/([15]Subscribers!N13))/3</f>
        <v>2.1970461208415117</v>
      </c>
      <c r="E42" s="5"/>
      <c r="F42" s="5" t="s">
        <v>80</v>
      </c>
      <c r="G42" s="15">
        <f>('[15]Retail volumes - voice'!I23+'[15]Retail volumes - voice'!J23)/([15]Subscribers!I13)/3</f>
        <v>2.4742508997391037</v>
      </c>
      <c r="H42" s="15">
        <f>('[15]Retail volumes - voice'!N23+'[15]Retail volumes - voice'!O23)/([15]Subscribers!N13)/3</f>
        <v>2.3508779379938596</v>
      </c>
      <c r="I42" s="5"/>
      <c r="J42" s="5" t="s">
        <v>80</v>
      </c>
      <c r="K42" s="8">
        <f>('[15]Retail volumes - SMS'!I13+'[15]Retail volumes - SMS'!J13)/[15]Subscribers!I13/3</f>
        <v>2.0218344132683761</v>
      </c>
      <c r="L42" s="8">
        <f>('[15]Retail volumes - SMS'!N13+'[15]Retail volumes - SMS'!O13)/([15]Subscribers!N13)/3</f>
        <v>2.4083135160299967</v>
      </c>
      <c r="M42" s="5"/>
      <c r="N42" s="5" t="s">
        <v>80</v>
      </c>
      <c r="O42" s="9">
        <f>('[15]Retail volumes - data'!I13+'[15]Retail volumes - data'!J13)/([15]Subscribers!I13)/3</f>
        <v>9.6679308295712392E-5</v>
      </c>
      <c r="P42" s="9">
        <f>('[15]Retail volumes - data'!N13+'[15]Retail volumes - data'!O13)/([15]Subscribers!N13)/3</f>
        <v>1.7018628265136646E-2</v>
      </c>
      <c r="Q42" s="5"/>
    </row>
    <row r="43" spans="1:17" s="6" customFormat="1" ht="15" customHeight="1" x14ac:dyDescent="0.35">
      <c r="A43" s="410"/>
      <c r="B43" s="5" t="s">
        <v>82</v>
      </c>
      <c r="C43" s="15">
        <f>(('[15]Retail volumes - voice'!I8+'[15]Retail volumes - voice'!J8)/([15]Subscribers!I8))/3</f>
        <v>0.1461726614109059</v>
      </c>
      <c r="D43" s="15">
        <f>(('[15]Retail volumes - voice'!N8+'[15]Retail volumes - voice'!O8)/([15]Subscribers!N8))/3</f>
        <v>0.20302230145143921</v>
      </c>
      <c r="E43" s="5"/>
      <c r="F43" s="5" t="s">
        <v>82</v>
      </c>
      <c r="G43" s="15">
        <f>('[15]Retail volumes - voice'!I18+'[15]Retail volumes - voice'!J18)/([15]Subscribers!I8)/3</f>
        <v>0.24601764754633323</v>
      </c>
      <c r="H43" s="15">
        <f>('[15]Retail volumes - voice'!N18+'[15]Retail volumes - voice'!O18)/([15]Subscribers!N8)/3</f>
        <v>0.31849747081461649</v>
      </c>
      <c r="I43" s="5"/>
      <c r="J43" s="5" t="s">
        <v>82</v>
      </c>
      <c r="K43" s="8">
        <f>('[15]Retail volumes - SMS'!I8+'[15]Retail volumes - SMS'!J8)/[15]Subscribers!I8/3</f>
        <v>0.2898602147195834</v>
      </c>
      <c r="L43" s="8">
        <f>('[15]Retail volumes - SMS'!N8+'[15]Retail volumes - SMS'!O8)/([15]Subscribers!N8)/3</f>
        <v>0.30805692490528963</v>
      </c>
      <c r="M43" s="5"/>
      <c r="N43" s="5" t="s">
        <v>82</v>
      </c>
      <c r="O43" s="9">
        <f>('[15]Retail volumes - data'!I8+'[15]Retail volumes - data'!J8)/([15]Subscribers!I8)/3</f>
        <v>3.4765433185881968E-2</v>
      </c>
      <c r="P43" s="9">
        <f>('[15]Retail volumes - data'!N8+'[15]Retail volumes - data'!O8)/([15]Subscribers!N8)/3</f>
        <v>4.9420702251168049E-2</v>
      </c>
      <c r="Q43" s="5"/>
    </row>
    <row r="44" spans="1:17" s="6" customFormat="1" ht="15.75" customHeight="1" x14ac:dyDescent="0.35">
      <c r="A44" s="410"/>
      <c r="B44" s="5" t="s">
        <v>83</v>
      </c>
      <c r="C44" s="15">
        <f>(('[15]Retail volumes - voice'!I9+'[15]Retail volumes - voice'!J9)/([15]Subscribers!I9))/3</f>
        <v>47.078529483819437</v>
      </c>
      <c r="D44" s="15">
        <f>(('[15]Retail volumes - voice'!N9+'[15]Retail volumes - voice'!O9)/([15]Subscribers!N9))/3</f>
        <v>34.109628774630465</v>
      </c>
      <c r="E44" s="5"/>
      <c r="F44" s="5" t="s">
        <v>83</v>
      </c>
      <c r="G44" s="15">
        <f>('[15]Retail volumes - voice'!I19+'[15]Retail volumes - voice'!J19)/([15]Subscribers!I9)/3</f>
        <v>21.451847647220024</v>
      </c>
      <c r="H44" s="15">
        <f>('[15]Retail volumes - voice'!N19+'[15]Retail volumes - voice'!O19)/([15]Subscribers!N9)/3</f>
        <v>14.287334167921918</v>
      </c>
      <c r="I44" s="5"/>
      <c r="J44" s="5" t="s">
        <v>83</v>
      </c>
      <c r="K44" s="8">
        <f>('[15]Retail volumes - SMS'!I9+'[15]Retail volumes - SMS'!J9)/[15]Subscribers!I9/3</f>
        <v>3.7270770535151758</v>
      </c>
      <c r="L44" s="8">
        <f>('[15]Retail volumes - SMS'!N9+'[15]Retail volumes - SMS'!O9)/([15]Subscribers!N9)/3</f>
        <v>2.7558359969139201</v>
      </c>
      <c r="M44" s="5"/>
      <c r="N44" s="5" t="s">
        <v>83</v>
      </c>
      <c r="O44" s="9">
        <f>('[15]Retail volumes - data'!I9+'[15]Retail volumes - data'!J9)/([15]Subscribers!I9)/3</f>
        <v>0.38065800338383715</v>
      </c>
      <c r="P44" s="9">
        <f>('[15]Retail volumes - data'!N9+'[15]Retail volumes - data'!O9)/([15]Subscribers!N9)/3</f>
        <v>0.28258770522698068</v>
      </c>
      <c r="Q44" s="5"/>
    </row>
    <row r="45" spans="1:17" s="6" customFormat="1" ht="15.75" customHeight="1" x14ac:dyDescent="0.35">
      <c r="A45" s="410"/>
      <c r="B45" s="5" t="s">
        <v>151</v>
      </c>
      <c r="C45" s="15">
        <f>(('[15]Retail volumes - voice'!I12+'[15]Retail volumes - voice'!J12)/([15]Subscribers!I12))/3</f>
        <v>0.46395934840342107</v>
      </c>
      <c r="D45" s="15">
        <f>(('[15]Retail volumes - voice'!N12+'[15]Retail volumes - voice'!O12)/([15]Subscribers!N12))/3</f>
        <v>0.54747049761423794</v>
      </c>
      <c r="E45" s="5"/>
      <c r="F45" s="5" t="s">
        <v>151</v>
      </c>
      <c r="G45" s="15">
        <f>('[15]Retail volumes - voice'!I22+'[15]Retail volumes - voice'!J22)/([15]Subscribers!I12)/3</f>
        <v>0.79323821008436557</v>
      </c>
      <c r="H45" s="15">
        <f>('[15]Retail volumes - voice'!N22+'[15]Retail volumes - voice'!O22)/([15]Subscribers!N12)/3</f>
        <v>0.76703428333601587</v>
      </c>
      <c r="I45" s="5"/>
      <c r="J45" s="5" t="s">
        <v>151</v>
      </c>
      <c r="K45" s="8">
        <f>('[15]Retail volumes - SMS'!I12+'[15]Retail volumes - SMS'!J12)/[15]Subscribers!I12/3</f>
        <v>1.4478041957392034</v>
      </c>
      <c r="L45" s="8">
        <f>(('[15]Retail volumes - SMS'!N12+'[15]Retail volumes - SMS'!O12)/([15]Subscribers!N12)/3)</f>
        <v>0.56143693887702173</v>
      </c>
      <c r="M45" s="5"/>
      <c r="N45" s="5" t="s">
        <v>151</v>
      </c>
      <c r="O45" s="9">
        <f>('[15]Retail volumes - data'!I12+'[15]Retail volumes - data'!J12)/([15]Subscribers!I12)/3</f>
        <v>3.1136381575602688E-3</v>
      </c>
      <c r="P45" s="9">
        <f>('[15]Retail volumes - data'!N12+'[15]Retail volumes - data'!O12)/([15]Subscribers!N12)/3</f>
        <v>7.6908007768981051E-3</v>
      </c>
      <c r="Q45" s="5"/>
    </row>
    <row r="46" spans="1:17" s="6" customFormat="1" ht="15.75" customHeight="1" x14ac:dyDescent="0.35">
      <c r="A46" s="410"/>
      <c r="B46" s="5" t="s">
        <v>84</v>
      </c>
      <c r="C46" s="15">
        <f>(('[15]Retail volumes - voice'!I11+'[15]Retail volumes - voice'!J11)/([15]Subscribers!I11))/3</f>
        <v>0.49557614168321745</v>
      </c>
      <c r="D46" s="15">
        <f>(('[15]Retail volumes - voice'!N11+'[15]Retail volumes - voice'!O11)/([15]Subscribers!N11))/3</f>
        <v>1.2280520776907891</v>
      </c>
      <c r="E46" s="5"/>
      <c r="F46" s="5" t="s">
        <v>84</v>
      </c>
      <c r="G46" s="15">
        <f>('[15]Retail volumes - voice'!I21+'[15]Retail volumes - voice'!J21)/([15]Subscribers!I11)/3</f>
        <v>0.89833038756260775</v>
      </c>
      <c r="H46" s="15">
        <f>(('[15]Retail volumes - voice'!N21+'[15]Retail volumes - voice'!O21)/([15]Subscribers!N11)/3)</f>
        <v>1.1930213862557115</v>
      </c>
      <c r="I46" s="5"/>
      <c r="J46" s="5" t="s">
        <v>84</v>
      </c>
      <c r="K46" s="8">
        <f>('[15]Retail volumes - SMS'!I11+'[15]Retail volumes - SMS'!J11)/[15]Subscribers!I11/3</f>
        <v>0.57879651129366294</v>
      </c>
      <c r="L46" s="8">
        <f>('[15]Retail volumes - SMS'!N11+'[15]Retail volumes - SMS'!O11)/([15]Subscribers!N11)/3</f>
        <v>1.3047241898406579</v>
      </c>
      <c r="M46" s="5"/>
      <c r="N46" s="5" t="s">
        <v>84</v>
      </c>
      <c r="O46" s="9">
        <f>('[15]Retail volumes - data'!I11+'[15]Retail volumes - data'!J11)/([15]Subscribers!I11)/3</f>
        <v>2.247675899012641E-3</v>
      </c>
      <c r="P46" s="169">
        <f>('[15]Retail volumes - data'!N11+'[15]Retail volumes - data'!O11)/([15]Subscribers!N11)/3</f>
        <v>9.3932440504865596E-3</v>
      </c>
      <c r="Q46" s="5"/>
    </row>
    <row r="47" spans="1:17" s="38" customFormat="1" x14ac:dyDescent="0.35">
      <c r="A47" s="37"/>
    </row>
    <row r="48" spans="1:17" s="4" customFormat="1" ht="44.25" customHeight="1" x14ac:dyDescent="0.35">
      <c r="A48" s="416" t="s">
        <v>88</v>
      </c>
      <c r="B48" s="396" t="s">
        <v>13</v>
      </c>
      <c r="C48" s="396"/>
      <c r="D48" s="396"/>
      <c r="E48" s="11"/>
      <c r="F48" s="396" t="s">
        <v>14</v>
      </c>
      <c r="G48" s="396"/>
      <c r="H48" s="396"/>
      <c r="I48" s="11"/>
      <c r="J48" s="396" t="s">
        <v>15</v>
      </c>
      <c r="K48" s="396"/>
      <c r="L48" s="396"/>
      <c r="M48" s="11"/>
      <c r="N48" s="396" t="s">
        <v>16</v>
      </c>
      <c r="O48" s="396"/>
      <c r="P48" s="396"/>
      <c r="Q48" s="11"/>
    </row>
    <row r="49" spans="1:44" s="6" customFormat="1" ht="15" customHeight="1" x14ac:dyDescent="0.35">
      <c r="A49" s="416"/>
      <c r="B49" s="12" t="s">
        <v>4</v>
      </c>
      <c r="C49" s="12" t="s">
        <v>54</v>
      </c>
      <c r="D49" s="12" t="s">
        <v>55</v>
      </c>
      <c r="E49" s="12"/>
      <c r="F49" s="12" t="s">
        <v>4</v>
      </c>
      <c r="G49" s="12" t="s">
        <v>54</v>
      </c>
      <c r="H49" s="12" t="s">
        <v>55</v>
      </c>
      <c r="I49" s="12"/>
      <c r="J49" s="12" t="s">
        <v>4</v>
      </c>
      <c r="K49" s="12" t="s">
        <v>54</v>
      </c>
      <c r="L49" s="12" t="s">
        <v>55</v>
      </c>
      <c r="M49" s="12"/>
      <c r="N49" s="12" t="s">
        <v>4</v>
      </c>
      <c r="O49" s="12" t="s">
        <v>54</v>
      </c>
      <c r="P49" s="12" t="s">
        <v>55</v>
      </c>
      <c r="Q49" s="12"/>
    </row>
    <row r="50" spans="1:44" s="6" customFormat="1" ht="15" customHeight="1" x14ac:dyDescent="0.35">
      <c r="A50" s="416"/>
      <c r="B50" s="5" t="s">
        <v>81</v>
      </c>
      <c r="C50" s="13">
        <f>('[15]Retail volumes - voice'!K10/([15]Subscribers!K10))/3</f>
        <v>5.5113854910069575</v>
      </c>
      <c r="D50" s="13">
        <f>('[15]Retail volumes - voice'!P10/([15]Subscribers!P10))/3</f>
        <v>4.7709203658618717</v>
      </c>
      <c r="E50" s="12"/>
      <c r="F50" s="5" t="s">
        <v>81</v>
      </c>
      <c r="G50" s="13">
        <f>('[15]Retail volumes - voice'!K20/([15]Subscribers!K10))/3</f>
        <v>4.3400798058054528</v>
      </c>
      <c r="H50" s="13">
        <f>('[15]Retail volumes - voice'!P20/([15]Subscribers!P10))/3</f>
        <v>3.9753200542971534</v>
      </c>
      <c r="I50" s="12"/>
      <c r="J50" s="5" t="s">
        <v>81</v>
      </c>
      <c r="K50" s="207">
        <v>2.5299999999999998</v>
      </c>
      <c r="L50" s="207">
        <v>2.17</v>
      </c>
      <c r="M50" s="208" t="s">
        <v>200</v>
      </c>
      <c r="N50" s="5" t="s">
        <v>81</v>
      </c>
      <c r="O50" s="14">
        <f>'[15]Retail volumes - data'!K10/([15]Subscribers!K10)/3</f>
        <v>0.10176933821435175</v>
      </c>
      <c r="P50" s="14">
        <f>'[15]Retail volumes - data'!P10/([15]Subscribers!P10)/3</f>
        <v>0.13494120528381751</v>
      </c>
      <c r="Q50" s="12"/>
    </row>
    <row r="51" spans="1:44" s="6" customFormat="1" ht="15" customHeight="1" x14ac:dyDescent="0.35">
      <c r="A51" s="416"/>
      <c r="B51" s="5" t="s">
        <v>80</v>
      </c>
      <c r="C51" s="13">
        <f>('[15]Retail volumes - voice'!K13/([15]Subscribers!K13))/3</f>
        <v>0.96505009846566692</v>
      </c>
      <c r="D51" s="13">
        <f>('[15]Retail volumes - voice'!P13/([15]Subscribers!P13))/3</f>
        <v>1.0211382605349653</v>
      </c>
      <c r="E51" s="12"/>
      <c r="F51" s="5" t="s">
        <v>80</v>
      </c>
      <c r="G51" s="13">
        <f>('[15]Retail volumes - voice'!K23/([15]Subscribers!K13))/3</f>
        <v>1.138094310632128</v>
      </c>
      <c r="H51" s="13">
        <f>('[15]Retail volumes - voice'!P23/([15]Subscribers!P13))/3</f>
        <v>1.1162405951586991</v>
      </c>
      <c r="I51" s="12"/>
      <c r="J51" s="5" t="s">
        <v>80</v>
      </c>
      <c r="K51" s="14">
        <f>'[15]Retail volumes - SMS'!K13/[15]Subscribers!K13/3</f>
        <v>1.8626925490705275</v>
      </c>
      <c r="L51" s="14">
        <f>'[15]Retail volumes - SMS'!P13/[15]Subscribers!P13/3</f>
        <v>1.887734518814091</v>
      </c>
      <c r="M51" s="12"/>
      <c r="N51" s="5" t="s">
        <v>80</v>
      </c>
      <c r="O51" s="14">
        <f>'[15]Retail volumes - data'!K13/([15]Subscribers!K13)/3</f>
        <v>5.752559025298101E-4</v>
      </c>
      <c r="P51" s="14">
        <f>'[15]Retail volumes - data'!P13/([15]Subscribers!P13)/3</f>
        <v>2.5852410668571095E-3</v>
      </c>
      <c r="Q51" s="12"/>
    </row>
    <row r="52" spans="1:44" s="6" customFormat="1" ht="15" customHeight="1" x14ac:dyDescent="0.35">
      <c r="A52" s="416"/>
      <c r="B52" s="5" t="s">
        <v>82</v>
      </c>
      <c r="C52" s="13">
        <f>('[15]Retail volumes - voice'!K8/([15]Subscribers!K8))/3</f>
        <v>0.11117064680275825</v>
      </c>
      <c r="D52" s="13">
        <f>('[15]Retail volumes - voice'!P8/([15]Subscribers!P8))/3</f>
        <v>8.3423987612215297E-2</v>
      </c>
      <c r="E52" s="12"/>
      <c r="F52" s="5" t="s">
        <v>82</v>
      </c>
      <c r="G52" s="13">
        <f>('[15]Retail volumes - voice'!K18/([15]Subscribers!K8))/3</f>
        <v>0.18252942639112146</v>
      </c>
      <c r="H52" s="13">
        <f>('[15]Retail volumes - voice'!P18/([15]Subscribers!P8))/3</f>
        <v>0.13814487043788468</v>
      </c>
      <c r="I52" s="12"/>
      <c r="J52" s="5" t="s">
        <v>82</v>
      </c>
      <c r="K52" s="14">
        <f>'[15]Retail volumes - SMS'!K8/[15]Subscribers!K8/3</f>
        <v>0.2141218660587022</v>
      </c>
      <c r="L52" s="14">
        <f>'[15]Retail volumes - SMS'!P8/[15]Subscribers!P8/3</f>
        <v>0.16014445881845624</v>
      </c>
      <c r="M52" s="12"/>
      <c r="N52" s="5" t="s">
        <v>82</v>
      </c>
      <c r="O52" s="14">
        <f>'[15]Retail volumes - data'!K8/([15]Subscribers!K8)/3</f>
        <v>1.3044445144864346E-2</v>
      </c>
      <c r="P52" s="14">
        <f>'[15]Retail volumes - data'!P8/([15]Subscribers!P8)/3</f>
        <v>1.1867821161158807E-2</v>
      </c>
      <c r="Q52" s="12"/>
    </row>
    <row r="53" spans="1:44" s="6" customFormat="1" ht="15.75" customHeight="1" x14ac:dyDescent="0.35">
      <c r="A53" s="416"/>
      <c r="B53" s="5" t="s">
        <v>83</v>
      </c>
      <c r="C53" s="13">
        <f>('[15]Retail volumes - voice'!K9/([15]Subscribers!K9))/3</f>
        <v>0.72824705636141118</v>
      </c>
      <c r="D53" s="13">
        <f>('[15]Retail volumes - voice'!P9/([15]Subscribers!P9))/3</f>
        <v>0.61842660308785835</v>
      </c>
      <c r="E53" s="12"/>
      <c r="F53" s="5" t="s">
        <v>83</v>
      </c>
      <c r="G53" s="13">
        <f>('[15]Retail volumes - voice'!K19/([15]Subscribers!K9))/3</f>
        <v>1.1633253743113858</v>
      </c>
      <c r="H53" s="13">
        <f>('[15]Retail volumes - voice'!P19/([15]Subscribers!P9))/3</f>
        <v>1.0298022147659998</v>
      </c>
      <c r="I53" s="12"/>
      <c r="J53" s="5" t="s">
        <v>83</v>
      </c>
      <c r="K53" s="14">
        <f>'[15]Retail volumes - SMS'!K9/[15]Subscribers!K9/3</f>
        <v>1.0870898462174547</v>
      </c>
      <c r="L53" s="14">
        <f>'[15]Retail volumes - SMS'!P9/[15]Subscribers!P9/3</f>
        <v>0.88713868574030919</v>
      </c>
      <c r="M53" s="12"/>
      <c r="N53" s="5" t="s">
        <v>83</v>
      </c>
      <c r="O53" s="14">
        <f>'[15]Retail volumes - data'!K9/([15]Subscribers!K9)/3</f>
        <v>7.0155401556968753E-3</v>
      </c>
      <c r="P53" s="14">
        <f>'[15]Retail volumes - data'!P9/([15]Subscribers!P9)/3</f>
        <v>5.0457171569123606E-3</v>
      </c>
      <c r="Q53" s="12"/>
    </row>
    <row r="54" spans="1:44" s="6" customFormat="1" ht="15.75" customHeight="1" x14ac:dyDescent="0.35">
      <c r="A54" s="416"/>
      <c r="B54" s="5" t="s">
        <v>151</v>
      </c>
      <c r="C54" s="13">
        <f>('[15]Retail volumes - voice'!K12/([15]Subscribers!K12))/3</f>
        <v>0.41587360249930067</v>
      </c>
      <c r="D54" s="13">
        <f>('[15]Retail volumes - voice'!P12/([15]Subscribers!P12))/3</f>
        <v>0.44628785980439339</v>
      </c>
      <c r="E54" s="12"/>
      <c r="F54" s="5" t="s">
        <v>151</v>
      </c>
      <c r="G54" s="13">
        <f>('[15]Retail volumes - voice'!K22/([15]Subscribers!K12))/3</f>
        <v>0.74929717298751608</v>
      </c>
      <c r="H54" s="13">
        <f>('[15]Retail volumes - voice'!P22/([15]Subscribers!P12))/3</f>
        <v>0.68597257149471969</v>
      </c>
      <c r="I54" s="12"/>
      <c r="J54" s="5" t="s">
        <v>151</v>
      </c>
      <c r="K54" s="14">
        <f>'[15]Retail volumes - SMS'!K12/[15]Subscribers!K12/3</f>
        <v>2.575171968228632</v>
      </c>
      <c r="L54" s="14">
        <f>'[15]Retail volumes - SMS'!P12/[15]Subscribers!P12/3</f>
        <v>2.8975296357411042</v>
      </c>
      <c r="M54" s="12"/>
      <c r="N54" s="5" t="s">
        <v>151</v>
      </c>
      <c r="O54" s="14">
        <f>'[15]Retail volumes - data'!K12/([15]Subscribers!K12)/3</f>
        <v>9.4429972282839159E-3</v>
      </c>
      <c r="P54" s="14">
        <f>'[15]Retail volumes - data'!P12/([15]Subscribers!P12)/3</f>
        <v>1.7257319015742328E-2</v>
      </c>
      <c r="Q54" s="12"/>
    </row>
    <row r="55" spans="1:44" s="6" customFormat="1" ht="15.75" customHeight="1" x14ac:dyDescent="0.35">
      <c r="A55" s="416"/>
      <c r="B55" s="5" t="s">
        <v>84</v>
      </c>
      <c r="C55" s="13">
        <f>('[15]Retail volumes - voice'!K11/([15]Subscribers!K11))/3</f>
        <v>0.30572729844323082</v>
      </c>
      <c r="D55" s="13">
        <f>('[15]Retail volumes - voice'!P11/([15]Subscribers!P11))/3</f>
        <v>0.39501714123538562</v>
      </c>
      <c r="E55" s="12"/>
      <c r="F55" s="5" t="s">
        <v>84</v>
      </c>
      <c r="G55" s="13">
        <f>('[15]Retail volumes - voice'!K21/([15]Subscribers!K11))/3</f>
        <v>0.44565006224184911</v>
      </c>
      <c r="H55" s="13">
        <f>('[15]Retail volumes - voice'!P21/([15]Subscribers!P11))/3</f>
        <v>0.49593709314021989</v>
      </c>
      <c r="I55" s="12"/>
      <c r="J55" s="5" t="s">
        <v>84</v>
      </c>
      <c r="K55" s="14">
        <f>'[15]Retail volumes - SMS'!K11/[15]Subscribers!K11/3</f>
        <v>0.88592249066679962</v>
      </c>
      <c r="L55" s="14">
        <f>'[15]Retail volumes - SMS'!P11/[15]Subscribers!P11/3</f>
        <v>1.123616375249193</v>
      </c>
      <c r="M55" s="12"/>
      <c r="N55" s="5" t="s">
        <v>84</v>
      </c>
      <c r="O55" s="14">
        <f>'[15]Retail volumes - data'!K11/([15]Subscribers!K11)/3</f>
        <v>3.5699683580499384E-3</v>
      </c>
      <c r="P55" s="14">
        <f>'[15]Retail volumes - data'!P11/([15]Subscribers!P11)/3</f>
        <v>7.2341710590139415E-3</v>
      </c>
      <c r="Q55" s="12"/>
    </row>
    <row r="56" spans="1:44" s="38" customFormat="1" x14ac:dyDescent="0.35">
      <c r="A56" s="37"/>
      <c r="AJ56" s="48"/>
      <c r="AK56" s="48"/>
      <c r="AL56" s="48"/>
      <c r="AM56" s="48"/>
      <c r="AN56" s="48"/>
      <c r="AO56" s="48"/>
      <c r="AP56" s="48"/>
      <c r="AQ56" s="48"/>
      <c r="AR56" s="48"/>
    </row>
    <row r="57" spans="1:44" s="4" customFormat="1" ht="15" customHeight="1" x14ac:dyDescent="0.35">
      <c r="A57" s="416" t="s">
        <v>29</v>
      </c>
      <c r="B57" s="11" t="s">
        <v>30</v>
      </c>
      <c r="C57" s="11"/>
      <c r="D57" s="11"/>
      <c r="E57" s="11"/>
      <c r="F57" s="11"/>
      <c r="G57" s="11"/>
      <c r="H57" s="11"/>
      <c r="I57" s="11"/>
      <c r="J57" s="11"/>
      <c r="K57" s="11" t="s">
        <v>31</v>
      </c>
      <c r="L57" s="11"/>
      <c r="M57" s="11"/>
      <c r="N57" s="11"/>
      <c r="O57" s="11"/>
      <c r="P57" s="11"/>
      <c r="Q57" s="11"/>
      <c r="R57" s="11"/>
      <c r="S57" s="11"/>
      <c r="T57" s="11" t="s">
        <v>32</v>
      </c>
      <c r="U57" s="11"/>
      <c r="V57" s="11"/>
      <c r="W57" s="11"/>
      <c r="X57" s="11"/>
      <c r="Y57" s="11"/>
      <c r="Z57" s="11"/>
      <c r="AA57" s="11"/>
      <c r="AB57" s="11"/>
    </row>
    <row r="58" spans="1:44" s="4" customFormat="1" ht="15" customHeight="1" x14ac:dyDescent="0.35">
      <c r="A58" s="416"/>
      <c r="B58" s="11" t="s">
        <v>22</v>
      </c>
      <c r="C58" s="393" t="s">
        <v>54</v>
      </c>
      <c r="D58" s="393"/>
      <c r="E58" s="393"/>
      <c r="F58" s="100"/>
      <c r="G58" s="23" t="s">
        <v>55</v>
      </c>
      <c r="H58" s="23"/>
      <c r="I58" s="23"/>
      <c r="J58" s="11"/>
      <c r="K58" s="11" t="s">
        <v>22</v>
      </c>
      <c r="L58" s="393" t="s">
        <v>54</v>
      </c>
      <c r="M58" s="393"/>
      <c r="N58" s="393"/>
      <c r="O58" s="415" t="s">
        <v>55</v>
      </c>
      <c r="P58" s="415"/>
      <c r="Q58" s="415"/>
      <c r="R58" s="102"/>
      <c r="S58" s="11"/>
      <c r="T58" s="11" t="s">
        <v>22</v>
      </c>
      <c r="U58" s="393" t="s">
        <v>54</v>
      </c>
      <c r="V58" s="393"/>
      <c r="W58" s="393"/>
      <c r="X58" s="415" t="s">
        <v>55</v>
      </c>
      <c r="Y58" s="415"/>
      <c r="Z58" s="415"/>
      <c r="AA58" s="11"/>
      <c r="AB58" s="11"/>
    </row>
    <row r="59" spans="1:44" s="6" customFormat="1" ht="52.5" customHeight="1" x14ac:dyDescent="0.35">
      <c r="A59" s="416"/>
      <c r="B59" s="12" t="s">
        <v>4</v>
      </c>
      <c r="C59" s="17" t="s">
        <v>33</v>
      </c>
      <c r="D59" s="17" t="s">
        <v>34</v>
      </c>
      <c r="E59" s="17" t="s">
        <v>35</v>
      </c>
      <c r="F59" s="17" t="s">
        <v>4</v>
      </c>
      <c r="G59" s="17" t="s">
        <v>33</v>
      </c>
      <c r="H59" s="17" t="s">
        <v>34</v>
      </c>
      <c r="I59" s="17" t="s">
        <v>35</v>
      </c>
      <c r="J59" s="12"/>
      <c r="K59" s="12" t="s">
        <v>4</v>
      </c>
      <c r="L59" s="17" t="s">
        <v>33</v>
      </c>
      <c r="M59" s="17" t="s">
        <v>34</v>
      </c>
      <c r="N59" s="17" t="s">
        <v>35</v>
      </c>
      <c r="O59" s="17" t="s">
        <v>4</v>
      </c>
      <c r="P59" s="17" t="s">
        <v>33</v>
      </c>
      <c r="Q59" s="17" t="s">
        <v>34</v>
      </c>
      <c r="R59" s="17" t="s">
        <v>35</v>
      </c>
      <c r="S59" s="12"/>
      <c r="T59" s="12" t="s">
        <v>4</v>
      </c>
      <c r="U59" s="17" t="s">
        <v>33</v>
      </c>
      <c r="V59" s="17" t="s">
        <v>34</v>
      </c>
      <c r="W59" s="17" t="s">
        <v>35</v>
      </c>
      <c r="X59" s="17" t="s">
        <v>4</v>
      </c>
      <c r="Y59" s="17" t="s">
        <v>33</v>
      </c>
      <c r="Z59" s="17" t="s">
        <v>34</v>
      </c>
      <c r="AA59" s="17" t="s">
        <v>35</v>
      </c>
      <c r="AB59" s="12"/>
    </row>
    <row r="60" spans="1:44" s="6" customFormat="1" ht="15" customHeight="1" x14ac:dyDescent="0.35">
      <c r="A60" s="416"/>
      <c r="B60" s="5" t="s">
        <v>81</v>
      </c>
      <c r="C60" s="24">
        <f>('[15]Wholesale voice'!H20+'[15]Wholesale voice'!H40)/('[15]Wholesale voice'!H10+'[15]Wholesale voice'!H30)</f>
        <v>0.20965885180225008</v>
      </c>
      <c r="D60" s="24">
        <f>('[15]Wholesale voice'!I20+'[15]Wholesale voice'!I40)/('[15]Wholesale voice'!I10+'[15]Wholesale voice'!I30)</f>
        <v>8.4323489267681087E-2</v>
      </c>
      <c r="E60" s="24">
        <f>('[15]Wholesale voice'!J20+'[15]Wholesale voice'!J40)/('[15]Wholesale voice'!J10+'[15]Wholesale voice'!J30)</f>
        <v>0.10972568368595081</v>
      </c>
      <c r="F60" s="5" t="s">
        <v>81</v>
      </c>
      <c r="G60" s="24">
        <f>('[15]Wholesale voice'!K20+'[15]Wholesale voice'!K40)/('[15]Wholesale voice'!K10+'[15]Wholesale voice'!K30)</f>
        <v>6.4512284918729276E-2</v>
      </c>
      <c r="H60" s="24">
        <f>('[15]Wholesale voice'!L20+'[15]Wholesale voice'!L40)/('[15]Wholesale voice'!L10+'[15]Wholesale voice'!L30)</f>
        <v>9.4808110926375699E-2</v>
      </c>
      <c r="I60" s="24">
        <f>('[15]Wholesale voice'!M20+'[15]Wholesale voice'!M40)/('[15]Wholesale voice'!M10+'[15]Wholesale voice'!M30)</f>
        <v>0.10612567347119263</v>
      </c>
      <c r="J60" s="12"/>
      <c r="K60" s="5" t="s">
        <v>81</v>
      </c>
      <c r="L60" s="24">
        <f>('[15]Wholesale SMS'!H20+'[15]Wholesale SMS'!H40)/('[15]Wholesale SMS'!H10+'[15]Wholesale SMS'!H30)</f>
        <v>1.3039353194898228E-2</v>
      </c>
      <c r="M60" s="24">
        <f>('[15]Wholesale SMS'!I20+'[15]Wholesale SMS'!I40)/('[15]Wholesale SMS'!I10+'[15]Wholesale SMS'!I30)</f>
        <v>1.5958491237859841E-2</v>
      </c>
      <c r="N60" s="24">
        <f>('[15]Wholesale SMS'!J20+'[15]Wholesale SMS'!J40)/('[15]Wholesale SMS'!J10+'[15]Wholesale SMS'!J30)</f>
        <v>1.2368619455051265E-2</v>
      </c>
      <c r="O60" s="5" t="s">
        <v>81</v>
      </c>
      <c r="P60" s="24">
        <f>('[15]Wholesale SMS'!K20+'[15]Wholesale SMS'!K40)/('[15]Wholesale SMS'!K10+'[15]Wholesale SMS'!K30)</f>
        <v>1.7395928254199385E-2</v>
      </c>
      <c r="Q60" s="24">
        <f>('[15]Wholesale SMS'!L20+'[15]Wholesale SMS'!L40)/('[15]Wholesale SMS'!L10+'[15]Wholesale SMS'!L30)</f>
        <v>1.7237880270478789E-2</v>
      </c>
      <c r="R60" s="24">
        <f>('[15]Wholesale SMS'!M20+'[15]Wholesale SMS'!M40)/('[15]Wholesale SMS'!M10+'[15]Wholesale SMS'!M30)</f>
        <v>1.011012363038271E-2</v>
      </c>
      <c r="S60" s="12"/>
      <c r="T60" s="5" t="s">
        <v>81</v>
      </c>
      <c r="U60" s="18">
        <f>('[15]Wholesale data'!H20+'[15]Wholesale data'!H40)/('[15]Wholesale data'!H10+'[15]Wholesale data'!H30)</f>
        <v>2.0423212000708832</v>
      </c>
      <c r="V60" s="18">
        <f>('[15]Wholesale data'!I20+'[15]Wholesale data'!I40)/('[15]Wholesale data'!I10+'[15]Wholesale data'!I30)</f>
        <v>3.9448237854350201</v>
      </c>
      <c r="W60" s="18">
        <f>('[15]Wholesale data'!J20+'[15]Wholesale data'!J40)/('[15]Wholesale data'!J10+'[15]Wholesale data'!J30)</f>
        <v>11.189430146810432</v>
      </c>
      <c r="X60" s="5" t="s">
        <v>81</v>
      </c>
      <c r="Y60" s="18">
        <f>('[15]Wholesale data'!K20+'[15]Wholesale data'!K40)/('[15]Wholesale data'!K10+'[15]Wholesale data'!K30)</f>
        <v>3.4474078985956487</v>
      </c>
      <c r="Z60" s="18">
        <f>('[15]Wholesale data'!L20+'[15]Wholesale data'!L40)/('[15]Wholesale data'!L10+'[15]Wholesale data'!L30)</f>
        <v>3.6702373924328122</v>
      </c>
      <c r="AA60" s="18">
        <f>('[15]Wholesale data'!M20+'[15]Wholesale data'!M40)/('[15]Wholesale data'!M10+'[15]Wholesale data'!M30)</f>
        <v>6.6317560290418296</v>
      </c>
      <c r="AB60" s="12"/>
    </row>
    <row r="61" spans="1:44" s="6" customFormat="1" ht="15" customHeight="1" x14ac:dyDescent="0.35">
      <c r="A61" s="416"/>
      <c r="B61" s="5" t="s">
        <v>80</v>
      </c>
      <c r="C61" s="24">
        <f>('[15]Wholesale voice'!H23+'[15]Wholesale voice'!H43)/('[15]Wholesale voice'!H13+'[15]Wholesale voice'!H33)</f>
        <v>1.1773131273099913E-2</v>
      </c>
      <c r="D61" s="24">
        <f>('[15]Wholesale voice'!I23+'[15]Wholesale voice'!I43)/('[15]Wholesale voice'!I13+'[15]Wholesale voice'!I33)</f>
        <v>9.6217524621572723E-2</v>
      </c>
      <c r="E61" s="24">
        <f>('[15]Wholesale voice'!J23+'[15]Wholesale voice'!J43)/('[15]Wholesale voice'!J13+'[15]Wholesale voice'!J33)</f>
        <v>0.16417254094151379</v>
      </c>
      <c r="F61" s="5" t="s">
        <v>80</v>
      </c>
      <c r="G61" s="24">
        <f>('[15]Wholesale voice'!K23+'[15]Wholesale voice'!K43)/('[15]Wholesale voice'!K13+'[15]Wholesale voice'!K33)</f>
        <v>1.1527851605363007E-2</v>
      </c>
      <c r="H61" s="24">
        <f>('[15]Wholesale voice'!L23+'[15]Wholesale voice'!L43)/('[15]Wholesale voice'!L13+'[15]Wholesale voice'!L33)</f>
        <v>9.0555648292539745E-2</v>
      </c>
      <c r="I61" s="24">
        <f>('[15]Wholesale voice'!M23+'[15]Wholesale voice'!M43)/('[15]Wholesale voice'!M13+'[15]Wholesale voice'!M33)</f>
        <v>0.12170773576387456</v>
      </c>
      <c r="J61" s="12"/>
      <c r="K61" s="5" t="s">
        <v>80</v>
      </c>
      <c r="L61" s="24">
        <f>('[15]Wholesale SMS'!H23+'[15]Wholesale SMS'!H43)/('[15]Wholesale SMS'!H13+'[15]Wholesale SMS'!H33)</f>
        <v>1.4088626568514132E-2</v>
      </c>
      <c r="M61" s="24">
        <f>('[15]Wholesale SMS'!I23+'[15]Wholesale SMS'!I43)/('[15]Wholesale SMS'!I13+'[15]Wholesale SMS'!I33)</f>
        <v>2.3964702232820857E-2</v>
      </c>
      <c r="N61" s="24">
        <f>('[15]Wholesale SMS'!J23+'[15]Wholesale SMS'!J43)/('[15]Wholesale SMS'!J13+'[15]Wholesale SMS'!J33)</f>
        <v>2.3026858419687178E-2</v>
      </c>
      <c r="O61" s="5" t="s">
        <v>80</v>
      </c>
      <c r="P61" s="24">
        <f>('[15]Wholesale SMS'!K23+'[15]Wholesale SMS'!K43)/('[15]Wholesale SMS'!K13+'[15]Wholesale SMS'!K33)</f>
        <v>1.2950275346670247E-2</v>
      </c>
      <c r="Q61" s="24">
        <f>('[15]Wholesale SMS'!L23+'[15]Wholesale SMS'!L43)/('[15]Wholesale SMS'!L13+'[15]Wholesale SMS'!L33)</f>
        <v>2.3269679594738642E-2</v>
      </c>
      <c r="R61" s="24">
        <f>('[15]Wholesale SMS'!M23+'[15]Wholesale SMS'!M43)/('[15]Wholesale SMS'!M13+'[15]Wholesale SMS'!M33)</f>
        <v>1.7639403781590717E-2</v>
      </c>
      <c r="S61" s="12"/>
      <c r="T61" s="5" t="s">
        <v>80</v>
      </c>
      <c r="U61" s="18">
        <f>('[15]Wholesale data'!H23+'[15]Wholesale data'!H43)/('[15]Wholesale data'!H13+'[15]Wholesale data'!H33)</f>
        <v>4.9030123628765452</v>
      </c>
      <c r="V61" s="18">
        <f>('[15]Wholesale data'!I23+'[15]Wholesale data'!I43)/('[15]Wholesale data'!I13+'[15]Wholesale data'!I33)</f>
        <v>14.573854289071681</v>
      </c>
      <c r="W61" s="18">
        <f>('[15]Wholesale data'!J23+'[15]Wholesale data'!J43)/('[15]Wholesale data'!J13+'[15]Wholesale data'!J33)</f>
        <v>21.582962339068704</v>
      </c>
      <c r="X61" s="5" t="s">
        <v>80</v>
      </c>
      <c r="Y61" s="18">
        <f>('[15]Wholesale data'!K23+'[15]Wholesale data'!K43)/('[15]Wholesale data'!K13+'[15]Wholesale data'!K33)</f>
        <v>2.698064357045987</v>
      </c>
      <c r="Z61" s="18">
        <f>('[15]Wholesale data'!L23+'[15]Wholesale data'!L43)/('[15]Wholesale data'!L13+'[15]Wholesale data'!L33)</f>
        <v>9.0230640827294195</v>
      </c>
      <c r="AA61" s="18">
        <f>('[15]Wholesale data'!M23+'[15]Wholesale data'!M43)/('[15]Wholesale data'!M13+'[15]Wholesale data'!M33)</f>
        <v>11.00818175383962</v>
      </c>
      <c r="AB61" s="12"/>
    </row>
    <row r="62" spans="1:44" s="6" customFormat="1" ht="15" customHeight="1" x14ac:dyDescent="0.35">
      <c r="A62" s="416"/>
      <c r="B62" s="5" t="s">
        <v>82</v>
      </c>
      <c r="C62" s="24">
        <f>('[15]Wholesale voice'!H18+'[15]Wholesale voice'!H38)/('[15]Wholesale voice'!H8+'[15]Wholesale voice'!H28)</f>
        <v>0.27379331023835085</v>
      </c>
      <c r="D62" s="24">
        <f>('[15]Wholesale voice'!I18+'[15]Wholesale voice'!I38)/('[15]Wholesale voice'!I8+'[15]Wholesale voice'!I28)</f>
        <v>0.14830576260695297</v>
      </c>
      <c r="E62" s="24">
        <f>('[15]Wholesale voice'!J18+'[15]Wholesale voice'!J38)/('[15]Wholesale voice'!J8+'[15]Wholesale voice'!J28)</f>
        <v>0.44201838829300905</v>
      </c>
      <c r="F62" s="5" t="s">
        <v>82</v>
      </c>
      <c r="G62" s="24">
        <f>('[15]Wholesale voice'!K18+'[15]Wholesale voice'!K38)/('[15]Wholesale voice'!K8+'[15]Wholesale voice'!K28)</f>
        <v>6.6536844466121028E-2</v>
      </c>
      <c r="H62" s="24">
        <f>('[15]Wholesale voice'!L18+'[15]Wholesale voice'!L38)/('[15]Wholesale voice'!L8+'[15]Wholesale voice'!L28)</f>
        <v>0.3323920040692479</v>
      </c>
      <c r="I62" s="24">
        <f>('[15]Wholesale voice'!M18+'[15]Wholesale voice'!M38)/('[15]Wholesale voice'!M8+'[15]Wholesale voice'!M28)</f>
        <v>0.47804692233300633</v>
      </c>
      <c r="J62" s="12"/>
      <c r="K62" s="5" t="s">
        <v>82</v>
      </c>
      <c r="L62" s="24">
        <f>('[15]Wholesale SMS'!H18+'[15]Wholesale SMS'!H38)/('[15]Wholesale SMS'!H8+'[15]Wholesale SMS'!H28)</f>
        <v>2.0522620915482518E-2</v>
      </c>
      <c r="M62" s="24">
        <f>('[15]Wholesale SMS'!I18+'[15]Wholesale SMS'!I38)/('[15]Wholesale SMS'!I8+'[15]Wholesale SMS'!I28)</f>
        <v>2.5438070801885541E-2</v>
      </c>
      <c r="N62" s="24">
        <f>('[15]Wholesale SMS'!J18+'[15]Wholesale SMS'!J38)/('[15]Wholesale SMS'!J8+'[15]Wholesale SMS'!J28)</f>
        <v>3.6798571195314413E-2</v>
      </c>
      <c r="O62" s="5" t="s">
        <v>82</v>
      </c>
      <c r="P62" s="24">
        <f>('[15]Wholesale SMS'!K18+'[15]Wholesale SMS'!K38)/('[15]Wholesale SMS'!K8+'[15]Wholesale SMS'!K28)</f>
        <v>1.2354442988122846E-2</v>
      </c>
      <c r="Q62" s="24">
        <f>('[15]Wholesale SMS'!L18+'[15]Wholesale SMS'!L38)/('[15]Wholesale SMS'!L8+'[15]Wholesale SMS'!L28)</f>
        <v>3.4075862134075555E-2</v>
      </c>
      <c r="R62" s="24">
        <f>('[15]Wholesale SMS'!M18+'[15]Wholesale SMS'!M38)/('[15]Wholesale SMS'!M8+'[15]Wholesale SMS'!M28)</f>
        <v>3.3339702139247251E-2</v>
      </c>
      <c r="S62" s="12"/>
      <c r="T62" s="5" t="s">
        <v>82</v>
      </c>
      <c r="U62" s="18">
        <f>('[15]Wholesale data'!H18+'[15]Wholesale data'!H38)/('[15]Wholesale data'!H8+'[15]Wholesale data'!H28)</f>
        <v>6.7148082787643748</v>
      </c>
      <c r="V62" s="18">
        <f>('[15]Wholesale data'!I18+'[15]Wholesale data'!I38)/('[15]Wholesale data'!I8+'[15]Wholesale data'!I28)</f>
        <v>14.289643056805989</v>
      </c>
      <c r="W62" s="18">
        <f>('[15]Wholesale data'!J18+'[15]Wholesale data'!J38)/('[15]Wholesale data'!J8+'[15]Wholesale data'!J28)</f>
        <v>78.756792819091842</v>
      </c>
      <c r="X62" s="5" t="s">
        <v>82</v>
      </c>
      <c r="Y62" s="18">
        <f>('[15]Wholesale data'!K18+'[15]Wholesale data'!K38)/('[15]Wholesale data'!K8+'[15]Wholesale data'!K28)</f>
        <v>8.9144167793270892</v>
      </c>
      <c r="Z62" s="18">
        <f>('[15]Wholesale data'!L18+'[15]Wholesale data'!L38)/('[15]Wholesale data'!L8+'[15]Wholesale data'!L28)</f>
        <v>35.050341335416149</v>
      </c>
      <c r="AA62" s="18">
        <f>('[15]Wholesale data'!M18+'[15]Wholesale data'!M38)/('[15]Wholesale data'!M8+'[15]Wholesale data'!M28)</f>
        <v>41.890974488298568</v>
      </c>
      <c r="AB62" s="12"/>
    </row>
    <row r="63" spans="1:44" ht="15.75" customHeight="1" x14ac:dyDescent="0.35">
      <c r="A63" s="416"/>
      <c r="B63" s="5" t="s">
        <v>83</v>
      </c>
      <c r="C63" s="24">
        <f>('[15]Wholesale voice'!H19+'[15]Wholesale voice'!H39)/('[15]Wholesale voice'!H9+'[15]Wholesale voice'!H29)</f>
        <v>4.2759998426022024E-2</v>
      </c>
      <c r="D63" s="24">
        <f>('[15]Wholesale voice'!I19+'[15]Wholesale voice'!I39)/('[15]Wholesale voice'!I9+'[15]Wholesale voice'!I29)</f>
        <v>0.15206406136552808</v>
      </c>
      <c r="E63" s="24">
        <f>('[15]Wholesale voice'!J19+'[15]Wholesale voice'!J39)/('[15]Wholesale voice'!J9+'[15]Wholesale voice'!J29)</f>
        <v>0.10469727074771602</v>
      </c>
      <c r="F63" s="5" t="s">
        <v>83</v>
      </c>
      <c r="G63" s="24">
        <f>('[15]Wholesale voice'!K19+'[15]Wholesale voice'!K39)/('[15]Wholesale voice'!K9+'[15]Wholesale voice'!K29)</f>
        <v>3.9410864520400823E-2</v>
      </c>
      <c r="H63" s="24">
        <f>('[15]Wholesale voice'!L19+'[15]Wholesale voice'!L39)/('[15]Wholesale voice'!L9+'[15]Wholesale voice'!L29)</f>
        <v>0.13877228802585734</v>
      </c>
      <c r="I63" s="24">
        <f>('[15]Wholesale voice'!M19+'[15]Wholesale voice'!M39)/('[15]Wholesale voice'!M9+'[15]Wholesale voice'!M29)</f>
        <v>0.1020326509466282</v>
      </c>
      <c r="J63" s="10"/>
      <c r="K63" s="5" t="s">
        <v>83</v>
      </c>
      <c r="L63" s="24">
        <f>('[15]Wholesale SMS'!H19+'[15]Wholesale SMS'!H39)/('[15]Wholesale SMS'!H9+'[15]Wholesale SMS'!H29)</f>
        <v>7.8996304623006417E-3</v>
      </c>
      <c r="M63" s="24">
        <f>('[15]Wholesale SMS'!I19+'[15]Wholesale SMS'!I39)/('[15]Wholesale SMS'!I9+'[15]Wholesale SMS'!I29)</f>
        <v>2.1175726151092991E-2</v>
      </c>
      <c r="N63" s="24">
        <f>('[15]Wholesale SMS'!J19+'[15]Wholesale SMS'!J39)/('[15]Wholesale SMS'!J9+'[15]Wholesale SMS'!J29)</f>
        <v>1.3480635331193754E-2</v>
      </c>
      <c r="O63" s="5" t="s">
        <v>83</v>
      </c>
      <c r="P63" s="24">
        <f>('[15]Wholesale SMS'!K19+'[15]Wholesale SMS'!K39)/('[15]Wholesale SMS'!K9+'[15]Wholesale SMS'!K29)</f>
        <v>7.9544268882062036E-3</v>
      </c>
      <c r="Q63" s="24">
        <f>('[15]Wholesale SMS'!L19+'[15]Wholesale SMS'!L39)/('[15]Wholesale SMS'!L9+'[15]Wholesale SMS'!L29)</f>
        <v>1.4977712709739764E-2</v>
      </c>
      <c r="R63" s="24">
        <f>('[15]Wholesale SMS'!M19+'[15]Wholesale SMS'!M39)/('[15]Wholesale SMS'!M9+'[15]Wholesale SMS'!M29)</f>
        <v>1.2588724007346784E-2</v>
      </c>
      <c r="S63" s="10"/>
      <c r="T63" s="5" t="s">
        <v>83</v>
      </c>
      <c r="U63" s="214">
        <f>('[15]Wholesale data'!H19+'[15]Wholesale data'!H39)/('[15]Wholesale data'!H9+'[15]Wholesale data'!H29)</f>
        <v>1.9316353616774806</v>
      </c>
      <c r="V63" s="214">
        <f>('[15]Wholesale data'!I19+'[15]Wholesale data'!I39)/('[15]Wholesale data'!I9+'[15]Wholesale data'!I29)</f>
        <v>5.6521786387159008</v>
      </c>
      <c r="W63" s="214">
        <f>('[15]Wholesale data'!J19+'[15]Wholesale data'!J39)/('[15]Wholesale data'!J9+'[15]Wholesale data'!J29)</f>
        <v>7.5176056177027197</v>
      </c>
      <c r="X63" s="5" t="s">
        <v>83</v>
      </c>
      <c r="Y63" s="214">
        <f>('[15]Wholesale data'!K19+'[15]Wholesale data'!K39)/('[15]Wholesale data'!K9+'[15]Wholesale data'!K29)</f>
        <v>1.8773980770769916</v>
      </c>
      <c r="Z63" s="214">
        <f>('[15]Wholesale data'!L19+'[15]Wholesale data'!L39)/('[15]Wholesale data'!L9+'[15]Wholesale data'!L29)</f>
        <v>4.4234356348056076</v>
      </c>
      <c r="AA63" s="214">
        <f>('[15]Wholesale data'!M19+'[15]Wholesale data'!M39)/('[15]Wholesale data'!M9+'[15]Wholesale data'!M29)</f>
        <v>6.6500934269158414</v>
      </c>
      <c r="AB63" s="10"/>
    </row>
    <row r="64" spans="1:44" ht="15.75" customHeight="1" x14ac:dyDescent="0.35">
      <c r="A64" s="416"/>
      <c r="B64" s="5" t="s">
        <v>151</v>
      </c>
      <c r="C64" s="24">
        <f>('[15]Wholesale voice'!H22+'[15]Wholesale voice'!H42)/('[15]Wholesale voice'!H12+'[15]Wholesale voice'!H32)</f>
        <v>6.4035719091637078E-2</v>
      </c>
      <c r="D64" s="24">
        <f>('[15]Wholesale voice'!I22+'[15]Wholesale voice'!I42)/('[15]Wholesale voice'!I12+'[15]Wholesale voice'!I32)</f>
        <v>8.0072282464856856E-2</v>
      </c>
      <c r="E64" s="24">
        <f>('[15]Wholesale voice'!J22+'[15]Wholesale voice'!J42)/('[15]Wholesale voice'!J12+'[15]Wholesale voice'!J32)</f>
        <v>8.4390126407002719E-2</v>
      </c>
      <c r="F64" s="5" t="s">
        <v>151</v>
      </c>
      <c r="G64" s="24">
        <f>('[15]Wholesale voice'!K22+'[15]Wholesale voice'!K42)/('[15]Wholesale voice'!K12+'[15]Wholesale voice'!K32)</f>
        <v>1.9858422134105491E-2</v>
      </c>
      <c r="H64" s="24">
        <f>('[15]Wholesale voice'!L22+'[15]Wholesale voice'!L42)/('[15]Wholesale voice'!L12+'[15]Wholesale voice'!L32)</f>
        <v>9.9777688571293377E-2</v>
      </c>
      <c r="I64" s="24">
        <f>('[15]Wholesale voice'!M22+'[15]Wholesale voice'!M42)/('[15]Wholesale voice'!M12+'[15]Wholesale voice'!M32)</f>
        <v>9.1012504119377405E-2</v>
      </c>
      <c r="J64" s="10"/>
      <c r="K64" s="5" t="s">
        <v>151</v>
      </c>
      <c r="L64" s="131">
        <f>('[15]Wholesale SMS'!H22+'[15]Wholesale SMS'!H42)/('[15]Wholesale SMS'!H12+'[15]Wholesale SMS'!H32)</f>
        <v>1.996857784767779E-2</v>
      </c>
      <c r="M64" s="131">
        <f>('[15]Wholesale SMS'!I22+'[15]Wholesale SMS'!I42)/('[15]Wholesale SMS'!I12+'[15]Wholesale SMS'!I32)</f>
        <v>2.7800580792226248E-2</v>
      </c>
      <c r="N64" s="131">
        <f>('[15]Wholesale SMS'!J22+'[15]Wholesale SMS'!J42)/('[15]Wholesale SMS'!J12+'[15]Wholesale SMS'!J32)</f>
        <v>1.3160087389024641E-2</v>
      </c>
      <c r="O64" s="5" t="s">
        <v>151</v>
      </c>
      <c r="P64" s="131">
        <f>('[15]Wholesale SMS'!K22+'[15]Wholesale SMS'!K42)/('[15]Wholesale SMS'!K12+'[15]Wholesale SMS'!K32)</f>
        <v>1.8049021723157279E-2</v>
      </c>
      <c r="Q64" s="131">
        <f>('[15]Wholesale SMS'!L22+'[15]Wholesale SMS'!L42)/('[15]Wholesale SMS'!L12+'[15]Wholesale SMS'!L32)</f>
        <v>3.1687926907327038E-2</v>
      </c>
      <c r="R64" s="131">
        <f>('[15]Wholesale SMS'!M22+'[15]Wholesale SMS'!M42)/('[15]Wholesale SMS'!M12+'[15]Wholesale SMS'!M32)</f>
        <v>1.5283076015291311E-2</v>
      </c>
      <c r="S64" s="10"/>
      <c r="T64" s="5" t="s">
        <v>151</v>
      </c>
      <c r="U64" s="18">
        <f>('[15]Wholesale data'!H22+'[15]Wholesale data'!H42)/('[15]Wholesale data'!H12+'[15]Wholesale data'!H32)</f>
        <v>21.127991625256875</v>
      </c>
      <c r="V64" s="18">
        <f>('[15]Wholesale data'!I22+'[15]Wholesale data'!I42)/('[15]Wholesale data'!I12+'[15]Wholesale data'!I32)</f>
        <v>16.832137510203605</v>
      </c>
      <c r="W64" s="18">
        <f>('[15]Wholesale data'!J22+'[15]Wholesale data'!J42)/('[15]Wholesale data'!J12+'[15]Wholesale data'!J32)</f>
        <v>4.0388250454687959</v>
      </c>
      <c r="X64" s="5" t="s">
        <v>151</v>
      </c>
      <c r="Y64" s="18">
        <f>('[15]Wholesale data'!K22+'[15]Wholesale data'!K42)/('[15]Wholesale data'!K12+'[15]Wholesale data'!K32)</f>
        <v>4.2735188013011562</v>
      </c>
      <c r="Z64" s="18">
        <f>('[15]Wholesale data'!L22+'[15]Wholesale data'!L42)/('[15]Wholesale data'!L12+'[15]Wholesale data'!L32)</f>
        <v>14.375163489786887</v>
      </c>
      <c r="AA64" s="18">
        <f>('[15]Wholesale data'!M22+'[15]Wholesale data'!M42)/('[15]Wholesale data'!M12+'[15]Wholesale data'!M32)</f>
        <v>6.1232474727821309</v>
      </c>
      <c r="AB64" s="10"/>
    </row>
    <row r="65" spans="1:45" ht="15.75" customHeight="1" x14ac:dyDescent="0.35">
      <c r="A65" s="416"/>
      <c r="B65" s="5" t="s">
        <v>84</v>
      </c>
      <c r="C65" s="24">
        <f>('[15]Wholesale voice'!H21+'[15]Wholesale voice'!H41)/('[15]Wholesale voice'!H11+'[15]Wholesale voice'!H31)</f>
        <v>3.2009479834309261E-2</v>
      </c>
      <c r="D65" s="24">
        <f>('[15]Wholesale voice'!I21+'[15]Wholesale voice'!I41)/('[15]Wholesale voice'!I11+'[15]Wholesale voice'!I31)</f>
        <v>0.1977961866831488</v>
      </c>
      <c r="E65" s="24">
        <f>('[15]Wholesale voice'!J21+'[15]Wholesale voice'!J41)/('[15]Wholesale voice'!J11+'[15]Wholesale voice'!J31)</f>
        <v>0.18191327640830907</v>
      </c>
      <c r="F65" s="5" t="s">
        <v>84</v>
      </c>
      <c r="G65" s="24">
        <f>('[15]Wholesale voice'!K21+'[15]Wholesale voice'!K41)/('[15]Wholesale voice'!K11+'[15]Wholesale voice'!K31)</f>
        <v>3.0807917453718383E-2</v>
      </c>
      <c r="H65" s="24">
        <f>('[15]Wholesale voice'!L21+'[15]Wholesale voice'!L41)/('[15]Wholesale voice'!L11+'[15]Wholesale voice'!L31)</f>
        <v>0.13203821812340022</v>
      </c>
      <c r="I65" s="171">
        <f>('[15]Wholesale voice'!M21+'[15]Wholesale voice'!M41)/('[15]Wholesale voice'!M11+'[15]Wholesale voice'!M31)</f>
        <v>0.14652302384266394</v>
      </c>
      <c r="J65" s="10"/>
      <c r="K65" s="5" t="s">
        <v>84</v>
      </c>
      <c r="L65" s="24">
        <f>('[15]Wholesale SMS'!H21+'[15]Wholesale SMS'!H41)/('[15]Wholesale SMS'!H11+'[15]Wholesale SMS'!H31)</f>
        <v>6.2730823914519005E-3</v>
      </c>
      <c r="M65" s="24">
        <f>('[15]Wholesale SMS'!I21+'[15]Wholesale SMS'!I41)/('[15]Wholesale SMS'!I11+'[15]Wholesale SMS'!I31)</f>
        <v>1.5718442481198452E-2</v>
      </c>
      <c r="N65" s="24">
        <f>('[15]Wholesale SMS'!J21+'[15]Wholesale SMS'!J41)/('[15]Wholesale SMS'!J11+'[15]Wholesale SMS'!J31)</f>
        <v>1.6895564927629936E-2</v>
      </c>
      <c r="O65" s="5" t="s">
        <v>84</v>
      </c>
      <c r="P65" s="24">
        <f>('[15]Wholesale SMS'!K21+'[15]Wholesale SMS'!K41)/('[15]Wholesale SMS'!K11+'[15]Wholesale SMS'!K31)</f>
        <v>7.0952095111253537E-3</v>
      </c>
      <c r="Q65" s="24">
        <f>('[15]Wholesale SMS'!L21+'[15]Wholesale SMS'!L41)/('[15]Wholesale SMS'!L11+'[15]Wholesale SMS'!L31)</f>
        <v>1.7811818732557987E-2</v>
      </c>
      <c r="R65" s="171">
        <f>('[15]Wholesale SMS'!M21+'[15]Wholesale SMS'!M41)/('[15]Wholesale SMS'!M11+'[15]Wholesale SMS'!M31)</f>
        <v>1.7896076329590786E-2</v>
      </c>
      <c r="S65" s="10"/>
      <c r="T65" s="5" t="s">
        <v>84</v>
      </c>
      <c r="U65" s="18">
        <f>('[15]Wholesale data'!H21+'[15]Wholesale data'!H41)/('[15]Wholesale data'!H11+'[15]Wholesale data'!H31)</f>
        <v>1.7302380908139223</v>
      </c>
      <c r="V65" s="18">
        <f>('[15]Wholesale data'!I21+'[15]Wholesale data'!I41)/('[15]Wholesale data'!I11+'[15]Wholesale data'!I31)</f>
        <v>4.6086932245312617</v>
      </c>
      <c r="W65" s="18">
        <f>('[15]Wholesale data'!J21+'[15]Wholesale data'!J41)/('[15]Wholesale data'!J11+'[15]Wholesale data'!J31)</f>
        <v>12.186338927503275</v>
      </c>
      <c r="X65" s="5" t="s">
        <v>84</v>
      </c>
      <c r="Y65" s="18">
        <f>('[15]Wholesale data'!K21+'[15]Wholesale data'!K41)/('[15]Wholesale data'!K11+'[15]Wholesale data'!K31)</f>
        <v>24.787030431625954</v>
      </c>
      <c r="Z65" s="18">
        <f>('[15]Wholesale data'!L21+'[15]Wholesale data'!L41)/('[15]Wholesale data'!L11+'[15]Wholesale data'!L31)</f>
        <v>4.993669712122129</v>
      </c>
      <c r="AA65" s="172">
        <f>('[15]Wholesale data'!M21+'[15]Wholesale data'!M41)/('[15]Wholesale data'!M11+'[15]Wholesale data'!M31)</f>
        <v>8.1250457951475159</v>
      </c>
      <c r="AB65" s="10"/>
    </row>
    <row r="66" spans="1:45" s="36" customFormat="1" x14ac:dyDescent="0.35">
      <c r="A66" s="43"/>
      <c r="F66" s="44"/>
    </row>
    <row r="67" spans="1:45" s="4" customFormat="1" ht="15" customHeight="1" x14ac:dyDescent="0.35">
      <c r="A67" s="410" t="s">
        <v>17</v>
      </c>
      <c r="B67" s="3" t="s">
        <v>18</v>
      </c>
      <c r="C67" s="3"/>
      <c r="D67" s="3"/>
      <c r="E67" s="3"/>
      <c r="F67" s="3"/>
      <c r="G67" s="3"/>
      <c r="H67" s="3"/>
      <c r="I67" s="3"/>
      <c r="J67" s="3"/>
      <c r="K67" s="3"/>
      <c r="L67" s="3"/>
      <c r="M67" s="3" t="s">
        <v>19</v>
      </c>
      <c r="N67" s="3"/>
      <c r="O67" s="3"/>
      <c r="P67" s="3"/>
      <c r="Q67" s="3"/>
      <c r="R67" s="3"/>
      <c r="S67" s="3"/>
      <c r="T67" s="3"/>
      <c r="U67" s="3"/>
      <c r="V67" s="3"/>
      <c r="W67" s="3"/>
      <c r="X67" s="3" t="s">
        <v>20</v>
      </c>
      <c r="Y67" s="3"/>
      <c r="Z67" s="3"/>
      <c r="AA67" s="3"/>
      <c r="AB67" s="3"/>
      <c r="AC67" s="3"/>
      <c r="AD67" s="3"/>
      <c r="AE67" s="3"/>
      <c r="AF67" s="3"/>
      <c r="AG67" s="3"/>
      <c r="AH67" s="3"/>
      <c r="AI67" s="3" t="s">
        <v>21</v>
      </c>
      <c r="AJ67" s="3"/>
      <c r="AK67" s="3"/>
      <c r="AL67" s="3"/>
      <c r="AM67" s="3"/>
      <c r="AN67" s="3"/>
      <c r="AO67" s="3"/>
      <c r="AP67" s="3"/>
      <c r="AQ67" s="3"/>
      <c r="AR67" s="3"/>
      <c r="AS67" s="3"/>
    </row>
    <row r="68" spans="1:45" s="4" customFormat="1" ht="15" customHeight="1" x14ac:dyDescent="0.35">
      <c r="A68" s="410"/>
      <c r="B68" s="3" t="s">
        <v>22</v>
      </c>
      <c r="C68" s="401" t="s">
        <v>54</v>
      </c>
      <c r="D68" s="401"/>
      <c r="E68" s="401"/>
      <c r="F68" s="3"/>
      <c r="G68" s="20"/>
      <c r="H68" s="20" t="s">
        <v>55</v>
      </c>
      <c r="I68" s="3"/>
      <c r="J68" s="3"/>
      <c r="K68" s="3"/>
      <c r="L68" s="3"/>
      <c r="M68" s="3" t="s">
        <v>22</v>
      </c>
      <c r="N68" s="3"/>
      <c r="O68" s="26" t="s">
        <v>54</v>
      </c>
      <c r="P68" s="26"/>
      <c r="Q68" s="26"/>
      <c r="R68" s="20" t="s">
        <v>55</v>
      </c>
      <c r="S68" s="3"/>
      <c r="T68" s="3"/>
      <c r="U68" s="3"/>
      <c r="V68" s="3"/>
      <c r="W68" s="3"/>
      <c r="X68" s="3" t="s">
        <v>22</v>
      </c>
      <c r="Y68" s="401" t="s">
        <v>54</v>
      </c>
      <c r="Z68" s="401"/>
      <c r="AA68" s="401"/>
      <c r="AB68" s="3"/>
      <c r="AC68" s="103" t="s">
        <v>55</v>
      </c>
      <c r="AD68" s="103"/>
      <c r="AE68" s="3"/>
      <c r="AF68" s="3"/>
      <c r="AG68" s="3" t="s">
        <v>22</v>
      </c>
      <c r="AH68" s="401" t="s">
        <v>54</v>
      </c>
      <c r="AI68" s="401"/>
      <c r="AJ68" s="401"/>
      <c r="AK68" s="3"/>
      <c r="AL68" s="3"/>
      <c r="AM68" s="103"/>
      <c r="AN68" s="103" t="s">
        <v>55</v>
      </c>
      <c r="AO68" s="103"/>
      <c r="AP68" s="103"/>
      <c r="AQ68" s="3"/>
      <c r="AR68" s="3"/>
      <c r="AS68" s="3"/>
    </row>
    <row r="69" spans="1:45" s="6" customFormat="1" ht="15" customHeight="1" x14ac:dyDescent="0.35">
      <c r="A69" s="410"/>
      <c r="B69" s="5" t="s">
        <v>4</v>
      </c>
      <c r="C69" s="5" t="s">
        <v>52</v>
      </c>
      <c r="D69" s="21" t="s">
        <v>89</v>
      </c>
      <c r="E69" s="21" t="s">
        <v>24</v>
      </c>
      <c r="F69" s="21" t="s">
        <v>25</v>
      </c>
      <c r="G69" s="21" t="s">
        <v>4</v>
      </c>
      <c r="H69" s="21" t="s">
        <v>52</v>
      </c>
      <c r="I69" s="21" t="s">
        <v>91</v>
      </c>
      <c r="J69" s="21" t="s">
        <v>27</v>
      </c>
      <c r="K69" s="21" t="s">
        <v>28</v>
      </c>
      <c r="L69" s="5"/>
      <c r="M69" s="5" t="s">
        <v>4</v>
      </c>
      <c r="N69" s="5" t="s">
        <v>52</v>
      </c>
      <c r="O69" s="21" t="s">
        <v>91</v>
      </c>
      <c r="P69" s="21" t="s">
        <v>27</v>
      </c>
      <c r="Q69" s="21" t="s">
        <v>28</v>
      </c>
      <c r="R69" s="21" t="s">
        <v>4</v>
      </c>
      <c r="S69" s="21" t="s">
        <v>52</v>
      </c>
      <c r="T69" s="21" t="s">
        <v>89</v>
      </c>
      <c r="U69" s="21" t="s">
        <v>27</v>
      </c>
      <c r="V69" s="21" t="s">
        <v>28</v>
      </c>
      <c r="W69" s="3"/>
      <c r="X69" s="5" t="s">
        <v>4</v>
      </c>
      <c r="Y69" s="5" t="s">
        <v>52</v>
      </c>
      <c r="Z69" s="21" t="s">
        <v>26</v>
      </c>
      <c r="AA69" s="21" t="s">
        <v>27</v>
      </c>
      <c r="AB69" s="21" t="s">
        <v>28</v>
      </c>
      <c r="AC69" s="21" t="s">
        <v>4</v>
      </c>
      <c r="AD69" s="5" t="s">
        <v>52</v>
      </c>
      <c r="AE69" s="21" t="s">
        <v>26</v>
      </c>
      <c r="AF69" s="21" t="s">
        <v>27</v>
      </c>
      <c r="AG69" s="21" t="s">
        <v>28</v>
      </c>
      <c r="AH69" s="5"/>
      <c r="AI69" s="5" t="s">
        <v>4</v>
      </c>
      <c r="AJ69" s="5" t="s">
        <v>52</v>
      </c>
      <c r="AK69" s="21" t="s">
        <v>53</v>
      </c>
      <c r="AL69" s="21" t="s">
        <v>27</v>
      </c>
      <c r="AM69" s="21" t="s">
        <v>28</v>
      </c>
      <c r="AN69" s="21" t="s">
        <v>4</v>
      </c>
      <c r="AO69" s="5" t="s">
        <v>52</v>
      </c>
      <c r="AP69" s="21" t="s">
        <v>53</v>
      </c>
      <c r="AQ69" s="21" t="s">
        <v>27</v>
      </c>
      <c r="AR69" s="21" t="s">
        <v>28</v>
      </c>
      <c r="AS69" s="5"/>
    </row>
    <row r="70" spans="1:45" s="6" customFormat="1" ht="15" customHeight="1" x14ac:dyDescent="0.35">
      <c r="A70" s="410"/>
      <c r="B70" s="5" t="s">
        <v>81</v>
      </c>
      <c r="C70" s="19" t="e">
        <f>'[15]Retail revenues - voice'!I10/'[15]Retail volumes - voice'!I10</f>
        <v>#DIV/0!</v>
      </c>
      <c r="D70" s="131">
        <f>'[15]Retail revenues - voice'!J10/'[15]Retail volumes - voice'!J10</f>
        <v>0.13200286318514157</v>
      </c>
      <c r="E70" s="131">
        <f>'[15]Retail revenues - voice'!K10/'[15]Retail volumes - voice'!K10</f>
        <v>0.11080463492036044</v>
      </c>
      <c r="F70" s="131">
        <f>'[15]Retail revenues - voice'!L10/'[15]Retail volumes - voice'!L10</f>
        <v>0.59589194244179122</v>
      </c>
      <c r="G70" s="5" t="s">
        <v>81</v>
      </c>
      <c r="H70" s="19">
        <f>'[15]Retail revenues - voice'!N10/'[15]Retail volumes - voice'!N10</f>
        <v>4.0775505406421268E-2</v>
      </c>
      <c r="I70" s="131">
        <f>'[15]Retail revenues - voice'!O10/'[15]Retail volumes - voice'!O10</f>
        <v>0.10847565717120115</v>
      </c>
      <c r="J70" s="131">
        <f>'[15]Retail revenues - voice'!P10/'[15]Retail volumes - voice'!P10</f>
        <v>0.1217235041243493</v>
      </c>
      <c r="K70" s="131">
        <f>'[15]Retail revenues - voice'!Q10/'[15]Retail volumes - voice'!Q10</f>
        <v>0.4611700702238517</v>
      </c>
      <c r="L70" s="5"/>
      <c r="M70" s="5" t="s">
        <v>81</v>
      </c>
      <c r="N70" s="19" t="e">
        <f>'[15]Retail revenues - voice'!I20/'[15]Retail volumes - voice'!I20</f>
        <v>#DIV/0!</v>
      </c>
      <c r="O70" s="131">
        <f>'[15]Retail revenues - voice'!J20/'[15]Retail volumes - voice'!J20</f>
        <v>0.10698634879606149</v>
      </c>
      <c r="P70" s="131">
        <f>'[15]Retail revenues - voice'!K20/'[15]Retail volumes - voice'!K20</f>
        <v>0.11804127745835066</v>
      </c>
      <c r="Q70" s="131">
        <f>'[15]Retail revenues - voice'!L20/'[15]Retail volumes - voice'!L20</f>
        <v>0.63430791166714373</v>
      </c>
      <c r="R70" s="5" t="s">
        <v>81</v>
      </c>
      <c r="S70" s="19">
        <f>'[15]Retail revenues - voice'!N20/'[15]Retail volumes - voice'!N20</f>
        <v>2.1463331466174729E-2</v>
      </c>
      <c r="T70" s="131">
        <f>'[15]Retail revenues - voice'!O20/'[15]Retail volumes - voice'!O20</f>
        <v>9.5447234900830666E-2</v>
      </c>
      <c r="U70" s="131">
        <f>'[15]Retail revenues - voice'!P20/'[15]Retail volumes - voice'!P20</f>
        <v>0.1229780246430339</v>
      </c>
      <c r="V70" s="131">
        <f>'[15]Retail revenues - voice'!Q20/'[15]Retail volumes - voice'!Q20</f>
        <v>0.48239302682547142</v>
      </c>
      <c r="W70" s="3"/>
      <c r="X70" s="5" t="s">
        <v>81</v>
      </c>
      <c r="Y70" s="19" t="e">
        <f>'[15]Retail revenues - SMS'!I10/'[15]Retail volumes - SMS'!I10</f>
        <v>#DIV/0!</v>
      </c>
      <c r="Z70" s="131">
        <f>'[15]Retail revenues - SMS'!J10/'[15]Retail volumes - SMS'!J10</f>
        <v>3.8492778948088752E-2</v>
      </c>
      <c r="AA70" s="131">
        <f>'[15]Retail revenues - SMS'!K10/'[15]Retail volumes - SMS'!K10</f>
        <v>3.1039984612799058E-2</v>
      </c>
      <c r="AB70" s="131">
        <f>'[15]Retail revenues - SMS'!L10/'[15]Retail volumes - SMS'!L10</f>
        <v>0.14752607864382128</v>
      </c>
      <c r="AC70" s="5" t="s">
        <v>81</v>
      </c>
      <c r="AD70" s="19">
        <f>'[15]Retail revenues - SMS'!N10/'[15]Retail volumes - SMS'!N10</f>
        <v>1.6516999023993076E-2</v>
      </c>
      <c r="AE70" s="131">
        <f>'[15]Retail revenues - SMS'!O10/'[15]Retail volumes - SMS'!O10</f>
        <v>3.1692075879890411E-2</v>
      </c>
      <c r="AF70" s="131">
        <f>'[15]Retail revenues - SMS'!P10/'[15]Retail volumes - SMS'!P10</f>
        <v>3.490606323204818E-2</v>
      </c>
      <c r="AG70" s="131">
        <f>'[15]Retail revenues - SMS'!Q10/'[15]Retail volumes - SMS'!Q10</f>
        <v>0.13307146707000822</v>
      </c>
      <c r="AH70" s="5"/>
      <c r="AI70" s="5" t="s">
        <v>81</v>
      </c>
      <c r="AJ70" s="19" t="e">
        <f>'[15]Retail revenues - data'!I10/'[15]Retail volumes - data'!I10</f>
        <v>#DIV/0!</v>
      </c>
      <c r="AK70" s="131">
        <f>'[15]Retail revenues - data'!J10/'[15]Retail volumes - data'!J10</f>
        <v>14.965282479857272</v>
      </c>
      <c r="AL70" s="131">
        <f>'[15]Retail revenues - data'!K10/'[15]Retail volumes - data'!K10</f>
        <v>11.864566476129827</v>
      </c>
      <c r="AM70" s="131">
        <f>'[15]Retail revenues - data'!L10/'[15]Retail volumes - data'!L10</f>
        <v>55.585681006697463</v>
      </c>
      <c r="AN70" s="5" t="s">
        <v>81</v>
      </c>
      <c r="AO70" s="19">
        <f>'[15]Retail revenues - data'!N10/'[15]Retail volumes - data'!N10</f>
        <v>8.1966546271994947</v>
      </c>
      <c r="AP70" s="131">
        <f>'[15]Retail revenues - data'!O10/'[15]Retail volumes - data'!O10</f>
        <v>8.5446581160311688</v>
      </c>
      <c r="AQ70" s="131">
        <f>'[15]Retail revenues - data'!P10/'[15]Retail volumes - data'!P10</f>
        <v>10.423600258677782</v>
      </c>
      <c r="AR70" s="131">
        <f>'[15]Retail revenues - data'!Q10/'[15]Retail volumes - data'!Q10</f>
        <v>40.955892182637456</v>
      </c>
      <c r="AS70" s="5"/>
    </row>
    <row r="71" spans="1:45" s="6" customFormat="1" ht="15" customHeight="1" x14ac:dyDescent="0.35">
      <c r="A71" s="410"/>
      <c r="B71" s="5" t="s">
        <v>80</v>
      </c>
      <c r="C71" s="19" t="e">
        <f>'[15]Retail revenues - voice'!I13/'[15]Retail volumes - voice'!I13</f>
        <v>#DIV/0!</v>
      </c>
      <c r="D71" s="19">
        <f>'[15]Retail revenues - voice'!J13/'[15]Retail volumes - voice'!J13</f>
        <v>0.16518009960802843</v>
      </c>
      <c r="E71" s="19">
        <f>'[15]Retail revenues - voice'!K13/'[15]Retail volumes - voice'!K13</f>
        <v>1.0697546755168856</v>
      </c>
      <c r="F71" s="19">
        <f>'[15]Retail revenues - voice'!L13/'[15]Retail volumes - voice'!L13</f>
        <v>1.8495946323734973</v>
      </c>
      <c r="G71" s="5" t="s">
        <v>80</v>
      </c>
      <c r="H71" s="19">
        <f>'[15]Retail revenues - voice'!N13/'[15]Retail volumes - voice'!N13</f>
        <v>0.13292539391112826</v>
      </c>
      <c r="I71" s="19">
        <f>'[15]Retail revenues - voice'!O13/'[15]Retail volumes - voice'!O13</f>
        <v>0.20455530007664369</v>
      </c>
      <c r="J71" s="19">
        <f>'[15]Retail revenues - voice'!P13/'[15]Retail volumes - voice'!P13</f>
        <v>1.0057128090763541</v>
      </c>
      <c r="K71" s="19">
        <f>'[15]Retail revenues - voice'!Q13/'[15]Retail volumes - voice'!Q13</f>
        <v>1.5524995573393141</v>
      </c>
      <c r="L71" s="5"/>
      <c r="M71" s="5" t="s">
        <v>80</v>
      </c>
      <c r="N71" s="19" t="e">
        <f>'[15]Retail revenues - voice'!I23/'[15]Retail volumes - voice'!I23</f>
        <v>#DIV/0!</v>
      </c>
      <c r="O71" s="19">
        <f>'[15]Retail revenues - voice'!J23/'[15]Retail volumes - voice'!J23</f>
        <v>4.9642200307659604E-2</v>
      </c>
      <c r="P71" s="19">
        <f>'[15]Retail revenues - voice'!K23/'[15]Retail volumes - voice'!K23</f>
        <v>0.38709113104722931</v>
      </c>
      <c r="Q71" s="19">
        <f>'[15]Retail revenues - voice'!L23/'[15]Retail volumes - voice'!L23</f>
        <v>0.3672465557992462</v>
      </c>
      <c r="R71" s="5" t="s">
        <v>80</v>
      </c>
      <c r="S71" s="19">
        <f>'[15]Retail revenues - voice'!N23/'[15]Retail volumes - voice'!N23</f>
        <v>3.8016666178208924E-2</v>
      </c>
      <c r="T71" s="19">
        <f>'[15]Retail revenues - voice'!O23/'[15]Retail volumes - voice'!O23</f>
        <v>4.7480730223123734E-2</v>
      </c>
      <c r="U71" s="19">
        <f>'[15]Retail revenues - voice'!P23/'[15]Retail volumes - voice'!P23</f>
        <v>0.42848647779492288</v>
      </c>
      <c r="V71" s="19">
        <f>'[15]Retail revenues - voice'!Q23/'[15]Retail volumes - voice'!Q23</f>
        <v>0.64200208619633425</v>
      </c>
      <c r="W71" s="3"/>
      <c r="X71" s="5" t="s">
        <v>80</v>
      </c>
      <c r="Y71" s="19" t="e">
        <f>'[15]Retail revenues - SMS'!I13/'[15]Retail volumes - SMS'!I13</f>
        <v>#DIV/0!</v>
      </c>
      <c r="Z71" s="19">
        <f>'[15]Retail revenues - SMS'!J13/'[15]Retail volumes - SMS'!J13</f>
        <v>5.8054872758376522E-2</v>
      </c>
      <c r="AA71" s="19">
        <f>'[15]Retail revenues - SMS'!K13/'[15]Retail volumes - SMS'!K13</f>
        <v>0.21916890236166536</v>
      </c>
      <c r="AB71" s="19">
        <f>'[15]Retail revenues - SMS'!L13/'[15]Retail volumes - SMS'!L13</f>
        <v>0.23732034397738891</v>
      </c>
      <c r="AC71" s="5" t="s">
        <v>80</v>
      </c>
      <c r="AD71" s="19">
        <f>'[15]Retail revenues - SMS'!N13/'[15]Retail volumes - SMS'!N13</f>
        <v>5.3359806712436904E-2</v>
      </c>
      <c r="AE71" s="19">
        <f>'[15]Retail revenues - SMS'!O13/'[15]Retail volumes - SMS'!O13</f>
        <v>5.4991192014092777E-2</v>
      </c>
      <c r="AF71" s="19">
        <f>'[15]Retail revenues - SMS'!P13/'[15]Retail volumes - SMS'!P13</f>
        <v>0.20792868976551745</v>
      </c>
      <c r="AG71" s="19">
        <f>'[15]Retail revenues - SMS'!Q13/'[15]Retail volumes - SMS'!Q13</f>
        <v>0.21977963767348235</v>
      </c>
      <c r="AH71" s="5"/>
      <c r="AI71" s="5" t="s">
        <v>80</v>
      </c>
      <c r="AJ71" s="19" t="e">
        <f>'[15]Retail revenues - data'!I13/'[15]Retail volumes - data'!I13</f>
        <v>#DIV/0!</v>
      </c>
      <c r="AK71" s="19">
        <f>'[15]Retail revenues - data'!J13/'[15]Retail volumes - data'!J13</f>
        <v>174.3872706274862</v>
      </c>
      <c r="AL71" s="19">
        <f>'[15]Retail revenues - data'!K13/'[15]Retail volumes - data'!K13</f>
        <v>600.88480926943043</v>
      </c>
      <c r="AM71" s="131">
        <f>'[15]Retail revenues - data'!L13/'[15]Retail volumes - data'!L13</f>
        <v>1461.2259194395797</v>
      </c>
      <c r="AN71" s="5" t="s">
        <v>80</v>
      </c>
      <c r="AO71" s="19">
        <f>'[15]Retail revenues - data'!N13/'[15]Retail volumes - data'!N13</f>
        <v>5.0076933901865504</v>
      </c>
      <c r="AP71" s="131">
        <f>'[15]Retail revenues - data'!O13/'[15]Retail volumes - data'!O13</f>
        <v>95.004102470598966</v>
      </c>
      <c r="AQ71" s="19">
        <f>'[15]Retail revenues - data'!P13/'[15]Retail volumes - data'!P13</f>
        <v>135.51503635765704</v>
      </c>
      <c r="AR71" s="131">
        <f>'[15]Retail revenues - data'!Q13/'[15]Retail volumes - data'!Q13</f>
        <v>118.07383870479649</v>
      </c>
      <c r="AS71" s="5"/>
    </row>
    <row r="72" spans="1:45" s="6" customFormat="1" ht="15" customHeight="1" x14ac:dyDescent="0.35">
      <c r="A72" s="410"/>
      <c r="B72" s="5" t="s">
        <v>82</v>
      </c>
      <c r="C72" s="19" t="e">
        <f>'[15]Retail revenues - voice'!I8/'[15]Retail volumes - voice'!I8</f>
        <v>#DIV/0!</v>
      </c>
      <c r="D72" s="19">
        <f>'[15]Retail revenues - voice'!J8/'[15]Retail volumes - voice'!J8</f>
        <v>1.0275704158327121</v>
      </c>
      <c r="E72" s="19">
        <f>'[15]Retail revenues - voice'!K8/'[15]Retail volumes - voice'!K8</f>
        <v>2.830109627016129</v>
      </c>
      <c r="F72" s="131">
        <f>'[15]Retail revenues - voice'!L8/'[15]Retail volumes - voice'!L8</f>
        <v>3.5487197112905999</v>
      </c>
      <c r="G72" s="5" t="s">
        <v>82</v>
      </c>
      <c r="H72" s="19">
        <f>'[15]Retail revenues - voice'!N8/'[15]Retail volumes - voice'!N8</f>
        <v>0.22560956723999542</v>
      </c>
      <c r="I72" s="131" t="e">
        <f>'[15]Retail revenues - voice'!O8/'[15]Retail volumes - voice'!O8</f>
        <v>#DIV/0!</v>
      </c>
      <c r="J72" s="19">
        <f>'[15]Retail revenues - voice'!P8/'[15]Retail volumes - voice'!P8</f>
        <v>2.6826338512144261</v>
      </c>
      <c r="K72" s="131">
        <f>'[15]Retail revenues - voice'!Q8/'[15]Retail volumes - voice'!Q8</f>
        <v>3.4406982305117171</v>
      </c>
      <c r="L72" s="5"/>
      <c r="M72" s="5" t="s">
        <v>82</v>
      </c>
      <c r="N72" s="19" t="e">
        <f>'[15]Retail revenues - voice'!I18/'[15]Retail volumes - voice'!I18</f>
        <v>#DIV/0!</v>
      </c>
      <c r="O72" s="19">
        <f>'[15]Retail revenues - voice'!J18/'[15]Retail volumes - voice'!J18</f>
        <v>0.42303851877039333</v>
      </c>
      <c r="P72" s="19">
        <f>'[15]Retail revenues - voice'!K18/'[15]Retail volumes - voice'!K18</f>
        <v>0.90211051419800459</v>
      </c>
      <c r="Q72" s="19">
        <f>'[15]Retail revenues - voice'!L18/'[15]Retail volumes - voice'!L18</f>
        <v>1.1468162322665787</v>
      </c>
      <c r="R72" s="5" t="s">
        <v>82</v>
      </c>
      <c r="S72" s="19">
        <f>'[15]Retail revenues - voice'!N18/'[15]Retail volumes - voice'!N18</f>
        <v>6.9265104235367345E-2</v>
      </c>
      <c r="T72" s="131" t="e">
        <f>'[15]Retail revenues - voice'!O18/'[15]Retail volumes - voice'!O18</f>
        <v>#DIV/0!</v>
      </c>
      <c r="U72" s="19">
        <f>'[15]Retail revenues - voice'!P18/'[15]Retail volumes - voice'!P18</f>
        <v>0.86614759768015182</v>
      </c>
      <c r="V72" s="19">
        <f>'[15]Retail revenues - voice'!Q18/'[15]Retail volumes - voice'!Q18</f>
        <v>1.1467037552155772</v>
      </c>
      <c r="W72" s="3"/>
      <c r="X72" s="5" t="s">
        <v>82</v>
      </c>
      <c r="Y72" s="19" t="e">
        <f>'[15]Retail revenues - SMS'!I8/'[15]Retail volumes - SMS'!I8</f>
        <v>#DIV/0!</v>
      </c>
      <c r="Z72" s="19">
        <f>'[15]Retail revenues - SMS'!J8/'[15]Retail volumes - SMS'!J8</f>
        <v>0.14902057725928419</v>
      </c>
      <c r="AA72" s="19">
        <f>'[15]Retail revenues - SMS'!K8/'[15]Retail volumes - SMS'!K8</f>
        <v>0.30499991822181516</v>
      </c>
      <c r="AB72" s="19">
        <f>'[15]Retail revenues - SMS'!L8/'[15]Retail volumes - SMS'!L8</f>
        <v>0.25550270987722595</v>
      </c>
      <c r="AC72" s="5" t="s">
        <v>82</v>
      </c>
      <c r="AD72" s="19">
        <f>'[15]Retail revenues - SMS'!N8/'[15]Retail volumes - SMS'!N8</f>
        <v>5.1509994206257244E-2</v>
      </c>
      <c r="AE72" s="131" t="e">
        <f>'[15]Retail revenues - SMS'!O8/'[15]Retail volumes - SMS'!O8</f>
        <v>#DIV/0!</v>
      </c>
      <c r="AF72" s="19">
        <f>'[15]Retail revenues - SMS'!P8/'[15]Retail volumes - SMS'!P8</f>
        <v>0.21979131605520028</v>
      </c>
      <c r="AG72" s="19">
        <f>'[15]Retail revenues - SMS'!Q8/'[15]Retail volumes - SMS'!Q8</f>
        <v>0.25717336180435074</v>
      </c>
      <c r="AH72" s="5"/>
      <c r="AI72" s="5" t="s">
        <v>82</v>
      </c>
      <c r="AJ72" s="19" t="e">
        <f>'[15]Retail revenues - data'!I8/'[15]Retail volumes - data'!I8</f>
        <v>#DIV/0!</v>
      </c>
      <c r="AK72" s="19">
        <f>'[15]Retail revenues - data'!J8/'[15]Retail volumes - data'!J8</f>
        <v>7.5608265808668227</v>
      </c>
      <c r="AL72" s="19">
        <f>'[15]Retail revenues - data'!K8/'[15]Retail volumes - data'!K8</f>
        <v>26.145636619907378</v>
      </c>
      <c r="AM72" s="131">
        <f>'[15]Retail revenues - data'!L8/'[15]Retail volumes - data'!L8</f>
        <v>17.512401624130447</v>
      </c>
      <c r="AN72" s="5" t="s">
        <v>82</v>
      </c>
      <c r="AO72" s="19">
        <f>'[15]Retail revenues - data'!N8/'[15]Retail volumes - data'!N8</f>
        <v>3.5936625609998085</v>
      </c>
      <c r="AP72" s="19">
        <f>'[15]Retail revenues - data'!O8/'[15]Retail volumes - data'!O8</f>
        <v>0</v>
      </c>
      <c r="AQ72" s="19">
        <f>'[15]Retail revenues - data'!P8/'[15]Retail volumes - data'!P8</f>
        <v>14.770677033226118</v>
      </c>
      <c r="AR72" s="131">
        <f>'[15]Retail revenues - data'!Q8/'[15]Retail volumes - data'!Q8</f>
        <v>5.6905803191666005</v>
      </c>
      <c r="AS72" s="5"/>
    </row>
    <row r="73" spans="1:45" ht="15.75" customHeight="1" x14ac:dyDescent="0.35">
      <c r="A73" s="410"/>
      <c r="B73" s="5" t="s">
        <v>83</v>
      </c>
      <c r="C73" s="19" t="e">
        <f>'[15]Retail revenues - voice'!I9/'[15]Retail volumes - voice'!I9</f>
        <v>#DIV/0!</v>
      </c>
      <c r="D73" s="19">
        <f>'[15]Retail revenues - voice'!J9/'[15]Retail volumes - voice'!J9</f>
        <v>1.1469416717262836E-2</v>
      </c>
      <c r="E73" s="19">
        <f>'[15]Retail revenues - voice'!K9/'[15]Retail volumes - voice'!K9</f>
        <v>0.80020903615669192</v>
      </c>
      <c r="F73" s="19">
        <f>'[15]Retail revenues - voice'!L9/'[15]Retail volumes - voice'!L9</f>
        <v>0.82758761808507741</v>
      </c>
      <c r="G73" s="5" t="s">
        <v>83</v>
      </c>
      <c r="H73" s="19">
        <f>'[15]Retail revenues - voice'!N9/'[15]Retail volumes - voice'!N9</f>
        <v>6.0375201636795458E-3</v>
      </c>
      <c r="I73" s="19">
        <f>'[15]Retail revenues - voice'!O9/'[15]Retail volumes - voice'!O9</f>
        <v>0.2832545699452802</v>
      </c>
      <c r="J73" s="19">
        <f>'[15]Retail revenues - voice'!P9/'[15]Retail volumes - voice'!P9</f>
        <v>0.83753318636499297</v>
      </c>
      <c r="K73" s="19">
        <f>'[15]Retail revenues - voice'!Q9/'[15]Retail volumes - voice'!Q9</f>
        <v>0.64358923783890332</v>
      </c>
      <c r="L73" s="1"/>
      <c r="M73" s="5" t="s">
        <v>83</v>
      </c>
      <c r="N73" s="19" t="e">
        <f>'[15]Retail revenues - voice'!I19/'[15]Retail volumes - voice'!I19</f>
        <v>#DIV/0!</v>
      </c>
      <c r="O73" s="19">
        <f>'[15]Retail revenues - voice'!J19/'[15]Retail volumes - voice'!J19</f>
        <v>9.3566384630629097E-3</v>
      </c>
      <c r="P73" s="19">
        <f>'[15]Retail revenues - voice'!K19/'[15]Retail volumes - voice'!K19</f>
        <v>0.31141731133566875</v>
      </c>
      <c r="Q73" s="19">
        <f>'[15]Retail revenues - voice'!L19/'[15]Retail volumes - voice'!L19</f>
        <v>0.66915669375764286</v>
      </c>
      <c r="R73" s="5" t="s">
        <v>83</v>
      </c>
      <c r="S73" s="19">
        <f>'[15]Retail revenues - voice'!N19/'[15]Retail volumes - voice'!N19</f>
        <v>1.1584103492186968E-2</v>
      </c>
      <c r="T73" s="19">
        <f>'[15]Retail revenues - voice'!O19/'[15]Retail volumes - voice'!O19</f>
        <v>2.3174026527931289E-2</v>
      </c>
      <c r="U73" s="19">
        <f>'[15]Retail revenues - voice'!P19/'[15]Retail volumes - voice'!P19</f>
        <v>0.33129078285808433</v>
      </c>
      <c r="V73" s="19">
        <f>'[15]Retail revenues - voice'!Q19/'[15]Retail volumes - voice'!Q19</f>
        <v>0.52999013554566443</v>
      </c>
      <c r="W73" s="3"/>
      <c r="X73" s="5" t="s">
        <v>83</v>
      </c>
      <c r="Y73" s="19" t="e">
        <f>'[15]Retail revenues - SMS'!I9/'[15]Retail volumes - SMS'!I9</f>
        <v>#DIV/0!</v>
      </c>
      <c r="Z73" s="19">
        <f>'[15]Retail revenues - SMS'!J9/'[15]Retail volumes - SMS'!J9</f>
        <v>3.8522761216118973E-2</v>
      </c>
      <c r="AA73" s="19">
        <f>'[15]Retail revenues - SMS'!K9/'[15]Retail volumes - SMS'!K9</f>
        <v>0.20386144299787295</v>
      </c>
      <c r="AB73" s="19">
        <f>'[15]Retail revenues - SMS'!L9/'[15]Retail volumes - SMS'!L9</f>
        <v>3.5763314837566368E-2</v>
      </c>
      <c r="AC73" s="5" t="s">
        <v>83</v>
      </c>
      <c r="AD73" s="19">
        <f>'[15]Retail revenues - SMS'!N9/'[15]Retail volumes - SMS'!N9</f>
        <v>1.634138851251668E-2</v>
      </c>
      <c r="AE73" s="19">
        <f>'[15]Retail revenues - SMS'!O9/'[15]Retail volumes - SMS'!O9</f>
        <v>5.9524796157858245E-2</v>
      </c>
      <c r="AF73" s="19">
        <f>'[15]Retail revenues - SMS'!P9/'[15]Retail volumes - SMS'!P9</f>
        <v>0.2078821602129356</v>
      </c>
      <c r="AG73" s="19">
        <f>'[15]Retail revenues - SMS'!Q9/'[15]Retail volumes - SMS'!Q9</f>
        <v>2.6197738454956109E-2</v>
      </c>
      <c r="AH73" s="1"/>
      <c r="AI73" s="5" t="s">
        <v>83</v>
      </c>
      <c r="AJ73" s="19" t="e">
        <f>'[15]Retail revenues - data'!I9/'[15]Retail volumes - data'!I9</f>
        <v>#DIV/0!</v>
      </c>
      <c r="AK73" s="19">
        <f>'[15]Retail revenues - data'!J9/'[15]Retail volumes - data'!J9</f>
        <v>0.72856337407553018</v>
      </c>
      <c r="AL73" s="19">
        <f>'[15]Retail revenues - data'!K9/'[15]Retail volumes - data'!K9</f>
        <v>95.828370570923354</v>
      </c>
      <c r="AM73" s="131">
        <f>'[15]Retail revenues - data'!L9/'[15]Retail volumes - data'!L9</f>
        <v>854.40989974497245</v>
      </c>
      <c r="AN73" s="5" t="s">
        <v>83</v>
      </c>
      <c r="AO73" s="19">
        <f>'[15]Retail revenues - data'!N9/'[15]Retail volumes - data'!N9</f>
        <v>0.26366730369032054</v>
      </c>
      <c r="AP73" s="19">
        <f>'[15]Retail revenues - data'!O9/'[15]Retail volumes - data'!O9</f>
        <v>10.429668438388944</v>
      </c>
      <c r="AQ73" s="19">
        <f>'[15]Retail revenues - data'!P9/'[15]Retail volumes - data'!P9</f>
        <v>163.04475645914061</v>
      </c>
      <c r="AR73" s="131">
        <f>'[15]Retail revenues - data'!Q9/'[15]Retail volumes - data'!Q9</f>
        <v>729.80714307074072</v>
      </c>
      <c r="AS73" s="1"/>
    </row>
    <row r="74" spans="1:45" ht="15.75" customHeight="1" x14ac:dyDescent="0.35">
      <c r="A74" s="410"/>
      <c r="B74" s="5" t="s">
        <v>151</v>
      </c>
      <c r="C74" s="19" t="e">
        <f>'[15]Retail revenues - voice'!I12/'[15]Retail volumes - voice'!I12</f>
        <v>#DIV/0!</v>
      </c>
      <c r="D74" s="19">
        <f>'[15]Retail revenues - voice'!J12/'[15]Retail volumes - voice'!J12</f>
        <v>0.57338391605026462</v>
      </c>
      <c r="E74" s="19">
        <f>'[15]Retail revenues - voice'!K12/'[15]Retail volumes - voice'!K12</f>
        <v>1.4698555980179693</v>
      </c>
      <c r="F74" s="19">
        <f>'[15]Retail revenues - voice'!L12/'[15]Retail volumes - voice'!L12</f>
        <v>1.9425835323169567</v>
      </c>
      <c r="G74" s="5" t="s">
        <v>151</v>
      </c>
      <c r="H74" s="19">
        <f>'[15]Retail revenues - voice'!N12/'[15]Retail volumes - voice'!N12</f>
        <v>9.4558447005164289E-2</v>
      </c>
      <c r="I74" s="19">
        <f>'[15]Retail revenues - voice'!O12/'[15]Retail volumes - voice'!O12</f>
        <v>0.78106015721100785</v>
      </c>
      <c r="J74" s="19">
        <f>'[15]Retail revenues - voice'!P12/'[15]Retail volumes - voice'!P12</f>
        <v>1.3890766811774111</v>
      </c>
      <c r="K74" s="19">
        <f>'[15]Retail revenues - voice'!Q12/'[15]Retail volumes - voice'!Q12</f>
        <v>1.7571096760260734</v>
      </c>
      <c r="L74" s="1"/>
      <c r="M74" s="5" t="s">
        <v>151</v>
      </c>
      <c r="N74" s="19" t="e">
        <f>'[15]Retail revenues - voice'!I22/'[15]Retail volumes - voice'!I22</f>
        <v>#DIV/0!</v>
      </c>
      <c r="O74" s="19">
        <f>'[15]Retail revenues - voice'!J22/'[15]Retail volumes - voice'!J22</f>
        <v>0.15556157952909</v>
      </c>
      <c r="P74" s="19">
        <f>'[15]Retail revenues - voice'!K22/'[15]Retail volumes - voice'!K22</f>
        <v>0.37670973225643406</v>
      </c>
      <c r="Q74" s="19">
        <f>'[15]Retail revenues - voice'!L22/'[15]Retail volumes - voice'!L22</f>
        <v>0.46401349083782634</v>
      </c>
      <c r="R74" s="5" t="s">
        <v>151</v>
      </c>
      <c r="S74" s="19">
        <f>'[15]Retail revenues - voice'!N22/'[15]Retail volumes - voice'!N22</f>
        <v>3.9044170401915379E-2</v>
      </c>
      <c r="T74" s="19">
        <f>'[15]Retail revenues - voice'!O22/'[15]Retail volumes - voice'!O22</f>
        <v>0.23804245137604255</v>
      </c>
      <c r="U74" s="19">
        <f>'[15]Retail revenues - voice'!P22/'[15]Retail volumes - voice'!P22</f>
        <v>0.37235953054768073</v>
      </c>
      <c r="V74" s="19">
        <f>'[15]Retail revenues - voice'!Q22/'[15]Retail volumes - voice'!Q22</f>
        <v>0.42498648308407716</v>
      </c>
      <c r="W74" s="3"/>
      <c r="X74" s="5" t="s">
        <v>151</v>
      </c>
      <c r="Y74" s="19" t="e">
        <f>'[15]Retail revenues - SMS'!I12/'[15]Retail volumes - SMS'!I12</f>
        <v>#DIV/0!</v>
      </c>
      <c r="Z74" s="19">
        <f>'[15]Retail revenues - SMS'!J12/'[15]Retail volumes - SMS'!J12</f>
        <v>5.9300906727946925E-2</v>
      </c>
      <c r="AA74" s="19">
        <f>'[15]Retail revenues - SMS'!K12/'[15]Retail volumes - SMS'!K12</f>
        <v>8.9145311631941268E-2</v>
      </c>
      <c r="AB74" s="19">
        <f>'[15]Retail revenues - SMS'!L12/'[15]Retail volumes - SMS'!L12</f>
        <v>0.16236378290953091</v>
      </c>
      <c r="AC74" s="5" t="s">
        <v>151</v>
      </c>
      <c r="AD74" s="19">
        <f>'[15]Retail revenues - SMS'!N12/'[15]Retail volumes - SMS'!N12</f>
        <v>3.5653295425335338E-2</v>
      </c>
      <c r="AE74" s="19">
        <f>'[15]Retail revenues - SMS'!O12/'[15]Retail volumes - SMS'!O12</f>
        <v>0.26006451210290327</v>
      </c>
      <c r="AF74" s="19">
        <f>'[15]Retail revenues - SMS'!P12/'[15]Retail volumes - SMS'!P12</f>
        <v>7.8630175125865287E-2</v>
      </c>
      <c r="AG74" s="19">
        <f>'[15]Retail revenues - SMS'!Q12/'[15]Retail volumes - SMS'!Q12</f>
        <v>0.14976278756888778</v>
      </c>
      <c r="AH74" s="1"/>
      <c r="AI74" s="5" t="s">
        <v>151</v>
      </c>
      <c r="AJ74" s="19" t="e">
        <f>'[15]Retail revenues - data'!I12/'[15]Retail volumes - data'!I12</f>
        <v>#DIV/0!</v>
      </c>
      <c r="AK74" s="19">
        <f>'[15]Retail revenues - data'!J12/'[15]Retail volumes - data'!J12</f>
        <v>67.010968440043484</v>
      </c>
      <c r="AL74" s="19">
        <f>'[15]Retail revenues - data'!K12/'[15]Retail volumes - data'!K12</f>
        <v>63.995780648271634</v>
      </c>
      <c r="AM74" s="19">
        <f>'[15]Retail revenues - data'!L12/'[15]Retail volumes - data'!L12</f>
        <v>95.353709019469349</v>
      </c>
      <c r="AN74" s="5" t="s">
        <v>151</v>
      </c>
      <c r="AO74" s="19">
        <f>'[15]Retail revenues - data'!N12/'[15]Retail volumes - data'!N12</f>
        <v>12.522525120083669</v>
      </c>
      <c r="AP74" s="19">
        <f>'[15]Retail revenues - data'!O12/'[15]Retail volumes - data'!O12</f>
        <v>2.9780329294783336</v>
      </c>
      <c r="AQ74" s="19">
        <f>'[15]Retail revenues - data'!P12/'[15]Retail volumes - data'!P12</f>
        <v>21.483902106850675</v>
      </c>
      <c r="AR74" s="131">
        <f>'[15]Retail revenues - data'!Q12/'[15]Retail volumes - data'!Q12</f>
        <v>28.392680283527707</v>
      </c>
      <c r="AS74" s="1"/>
    </row>
    <row r="75" spans="1:45" ht="15.75" customHeight="1" x14ac:dyDescent="0.35">
      <c r="A75" s="410"/>
      <c r="B75" s="5" t="s">
        <v>84</v>
      </c>
      <c r="C75" s="19" t="e">
        <f>'[15]Retail revenues - voice'!I11/'[15]Retail volumes - voice'!I11</f>
        <v>#DIV/0!</v>
      </c>
      <c r="D75" s="19">
        <f>'[15]Retail revenues - voice'!J11/'[15]Retail volumes - voice'!J11</f>
        <v>0.17711573757273866</v>
      </c>
      <c r="E75" s="19">
        <f>'[15]Retail revenues - voice'!K11/'[15]Retail volumes - voice'!K11</f>
        <v>1.0504404009316208</v>
      </c>
      <c r="F75" s="19">
        <f>'[15]Retail revenues - voice'!L11/'[15]Retail volumes - voice'!L11</f>
        <v>1.6542366313865757</v>
      </c>
      <c r="G75" s="5" t="s">
        <v>84</v>
      </c>
      <c r="H75" s="19">
        <f>'[15]Retail revenues - voice'!N11/'[15]Retail volumes - voice'!N11</f>
        <v>6.6921353978017573E-2</v>
      </c>
      <c r="I75" s="19" t="e">
        <f>'[15]Retail revenues - voice'!O11/'[15]Retail volumes - voice'!O11</f>
        <v>#DIV/0!</v>
      </c>
      <c r="J75" s="19">
        <f>'[15]Retail revenues - voice'!P11/'[15]Retail volumes - voice'!P11</f>
        <v>0.9767695904886623</v>
      </c>
      <c r="K75" s="19">
        <f>'[15]Retail revenues - voice'!Q11/'[15]Retail volumes - voice'!Q11</f>
        <v>1.6582651037045495</v>
      </c>
      <c r="L75" s="1"/>
      <c r="M75" s="5" t="s">
        <v>84</v>
      </c>
      <c r="N75" s="19" t="e">
        <f>'[15]Retail revenues - voice'!I21/'[15]Retail volumes - voice'!I21</f>
        <v>#DIV/0!</v>
      </c>
      <c r="O75" s="19">
        <f>'[15]Retail revenues - voice'!J21/'[15]Retail volumes - voice'!J21</f>
        <v>3.4341756235361461E-2</v>
      </c>
      <c r="P75" s="19">
        <f>'[15]Retail revenues - voice'!K21/'[15]Retail volumes - voice'!K21</f>
        <v>0.26680449792841959</v>
      </c>
      <c r="Q75" s="19">
        <f>'[15]Retail revenues - voice'!L21/'[15]Retail volumes - voice'!L21</f>
        <v>0.36546949998476691</v>
      </c>
      <c r="R75" s="5" t="s">
        <v>84</v>
      </c>
      <c r="S75" s="19">
        <f>'[15]Retail revenues - voice'!N21/'[15]Retail volumes - voice'!N21</f>
        <v>3.3828215027694696E-2</v>
      </c>
      <c r="T75" s="19" t="e">
        <f>'[15]Retail revenues - voice'!O21/'[15]Retail volumes - voice'!O21</f>
        <v>#DIV/0!</v>
      </c>
      <c r="U75" s="19">
        <f>'[15]Retail revenues - voice'!P21/'[15]Retail volumes - voice'!P21</f>
        <v>0.27873418305228054</v>
      </c>
      <c r="V75" s="19">
        <f>'[15]Retail revenues - voice'!Q21/'[15]Retail volumes - voice'!Q21</f>
        <v>0.36483381616938543</v>
      </c>
      <c r="W75" s="3"/>
      <c r="X75" s="5" t="s">
        <v>84</v>
      </c>
      <c r="Y75" s="19" t="e">
        <f>'[15]Retail revenues - SMS'!I11/'[15]Retail volumes - SMS'!I11</f>
        <v>#DIV/0!</v>
      </c>
      <c r="Z75" s="19">
        <f>'[15]Retail revenues - SMS'!J11/'[15]Retail volumes - SMS'!J11</f>
        <v>6.6223970278989838E-2</v>
      </c>
      <c r="AA75" s="19">
        <f>'[15]Retail revenues - SMS'!K11/'[15]Retail volumes - SMS'!K11</f>
        <v>0.19269558646548149</v>
      </c>
      <c r="AB75" s="19">
        <f>'[15]Retail revenues - SMS'!L11/'[15]Retail volumes - SMS'!L11</f>
        <v>0.24786079156498775</v>
      </c>
      <c r="AC75" s="5" t="s">
        <v>84</v>
      </c>
      <c r="AD75" s="19">
        <f>'[15]Retail revenues - SMS'!N11/'[15]Retail volumes - SMS'!N11</f>
        <v>2.9766781366033696E-2</v>
      </c>
      <c r="AE75" s="19" t="e">
        <f>'[15]Retail revenues - SMS'!O11/'[15]Retail volumes - SMS'!O11</f>
        <v>#DIV/0!</v>
      </c>
      <c r="AF75" s="19">
        <f>'[15]Retail revenues - SMS'!P11/'[15]Retail volumes - SMS'!P11</f>
        <v>0.1858409151544349</v>
      </c>
      <c r="AG75" s="19">
        <f>'[15]Retail revenues - SMS'!Q11/'[15]Retail volumes - SMS'!Q11</f>
        <v>0.23860903555405508</v>
      </c>
      <c r="AH75" s="1"/>
      <c r="AI75" s="5" t="s">
        <v>84</v>
      </c>
      <c r="AJ75" s="19" t="e">
        <f>'[15]Retail revenues - data'!I11/'[15]Retail volumes - data'!I11</f>
        <v>#DIV/0!</v>
      </c>
      <c r="AK75" s="19">
        <f>'[15]Retail revenues - data'!J11/'[15]Retail volumes - data'!J11</f>
        <v>36.204701701585655</v>
      </c>
      <c r="AL75" s="19">
        <f>'[15]Retail revenues - data'!K11/'[15]Retail volumes - data'!K11</f>
        <v>143.27242265985268</v>
      </c>
      <c r="AM75" s="19">
        <f>'[15]Retail revenues - data'!L11/'[15]Retail volumes - data'!L11</f>
        <v>723.22532101650836</v>
      </c>
      <c r="AN75" s="5" t="s">
        <v>84</v>
      </c>
      <c r="AO75" s="19">
        <f>'[15]Retail revenues - data'!N11/'[15]Retail volumes - data'!N11</f>
        <v>10.761500100657337</v>
      </c>
      <c r="AP75" s="19" t="e">
        <f>'[15]Retail revenues - data'!O11/'[15]Retail volumes - data'!O11</f>
        <v>#DIV/0!</v>
      </c>
      <c r="AQ75" s="19">
        <f>'[15]Retail revenues - data'!P11/'[15]Retail volumes - data'!P11</f>
        <v>87.602647373045016</v>
      </c>
      <c r="AR75" s="19">
        <f>'[15]Retail revenues - data'!Q11/'[15]Retail volumes - data'!Q11</f>
        <v>431.71680532589352</v>
      </c>
      <c r="AS75" s="1"/>
    </row>
  </sheetData>
  <mergeCells count="37">
    <mergeCell ref="W3:Y3"/>
    <mergeCell ref="X58:Z58"/>
    <mergeCell ref="N39:P39"/>
    <mergeCell ref="A67:A75"/>
    <mergeCell ref="AH68:AJ68"/>
    <mergeCell ref="P13:Q13"/>
    <mergeCell ref="B12:G12"/>
    <mergeCell ref="A21:A28"/>
    <mergeCell ref="B21:D21"/>
    <mergeCell ref="F21:H21"/>
    <mergeCell ref="J21:L21"/>
    <mergeCell ref="A30:A37"/>
    <mergeCell ref="B30:D30"/>
    <mergeCell ref="F30:H30"/>
    <mergeCell ref="J30:L30"/>
    <mergeCell ref="N30:P30"/>
    <mergeCell ref="T3:V3"/>
    <mergeCell ref="A2:A10"/>
    <mergeCell ref="K2:M3"/>
    <mergeCell ref="C68:E68"/>
    <mergeCell ref="A39:A46"/>
    <mergeCell ref="B39:D39"/>
    <mergeCell ref="F39:H39"/>
    <mergeCell ref="J39:L39"/>
    <mergeCell ref="I12:N12"/>
    <mergeCell ref="A48:A55"/>
    <mergeCell ref="B48:D48"/>
    <mergeCell ref="F48:H48"/>
    <mergeCell ref="J48:L48"/>
    <mergeCell ref="N48:P48"/>
    <mergeCell ref="C3:E3"/>
    <mergeCell ref="Y68:AA68"/>
    <mergeCell ref="A57:A65"/>
    <mergeCell ref="C58:E58"/>
    <mergeCell ref="L58:N58"/>
    <mergeCell ref="O58:Q58"/>
    <mergeCell ref="U58:W58"/>
  </mergeCells>
  <pageMargins left="0.7" right="0.7" top="0.78740157499999996" bottom="0.78740157499999996" header="0.3" footer="0.3"/>
  <pageSetup paperSize="9" orientation="portrait" verticalDpi="300" r:id="rId1"/>
  <tableParts count="34">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6"/>
  <sheetViews>
    <sheetView zoomScale="54" zoomScaleNormal="54" workbookViewId="0">
      <selection activeCell="S19" sqref="S19"/>
    </sheetView>
  </sheetViews>
  <sheetFormatPr defaultColWidth="10.90625" defaultRowHeight="14.5" x14ac:dyDescent="0.35"/>
  <sheetData>
    <row r="2" spans="1:17" ht="15" customHeight="1" x14ac:dyDescent="0.35">
      <c r="A2" s="390" t="s">
        <v>207</v>
      </c>
      <c r="B2" s="390"/>
      <c r="C2" s="390"/>
      <c r="D2" s="390"/>
      <c r="E2" s="390"/>
    </row>
    <row r="3" spans="1:17" x14ac:dyDescent="0.35">
      <c r="A3" s="390"/>
      <c r="B3" s="390"/>
      <c r="C3" s="390"/>
      <c r="D3" s="390"/>
      <c r="E3" s="390"/>
    </row>
    <row r="4" spans="1:17" x14ac:dyDescent="0.35">
      <c r="A4" s="19" t="s">
        <v>4</v>
      </c>
      <c r="B4" s="19" t="s">
        <v>5</v>
      </c>
      <c r="C4" s="21" t="s">
        <v>6</v>
      </c>
      <c r="D4" s="19" t="s">
        <v>54</v>
      </c>
      <c r="E4" s="21" t="s">
        <v>55</v>
      </c>
      <c r="F4" s="180" t="s">
        <v>153</v>
      </c>
      <c r="G4" s="180" t="s">
        <v>154</v>
      </c>
      <c r="H4" s="1" t="s">
        <v>201</v>
      </c>
      <c r="I4" s="1" t="s">
        <v>202</v>
      </c>
      <c r="J4" s="1" t="s">
        <v>204</v>
      </c>
      <c r="K4" s="1" t="s">
        <v>205</v>
      </c>
      <c r="L4" s="1" t="s">
        <v>246</v>
      </c>
      <c r="M4" s="1" t="s">
        <v>247</v>
      </c>
      <c r="N4" s="1" t="s">
        <v>249</v>
      </c>
      <c r="O4" s="1" t="s">
        <v>250</v>
      </c>
      <c r="P4" s="1" t="s">
        <v>298</v>
      </c>
      <c r="Q4" s="1" t="s">
        <v>299</v>
      </c>
    </row>
    <row r="5" spans="1:17" x14ac:dyDescent="0.35">
      <c r="A5" s="19" t="str">
        <f>'Q2 19-Q3 19'!K5</f>
        <v>Albania</v>
      </c>
      <c r="B5" s="135" t="str">
        <f>'Q4 18-Q1 19'!L6</f>
        <v>-</v>
      </c>
      <c r="C5" s="135" t="str">
        <f>'Q4 18-Q1 19'!M6</f>
        <v>-</v>
      </c>
      <c r="D5" s="7">
        <f>'Q2 19-Q3 19'!L5</f>
        <v>5.3933638083927669</v>
      </c>
      <c r="E5" s="7">
        <f>'Q2 19-Q3 19'!M5</f>
        <v>5.4419212947871616</v>
      </c>
      <c r="F5" s="7">
        <f>'Q4 19-Q1 20'!L5</f>
        <v>4.7356361670610552</v>
      </c>
      <c r="G5" s="7">
        <f>'Q4 19-Q1 20'!M5</f>
        <v>4.5104319824282699</v>
      </c>
      <c r="H5" s="82">
        <f>'Q2 20-Q3 20'!L5</f>
        <v>4.2383199263133395</v>
      </c>
      <c r="I5" s="82">
        <f>'Q2 20-Q3 20'!M5</f>
        <v>4.1427854007250815</v>
      </c>
      <c r="J5" s="259">
        <v>3.798</v>
      </c>
      <c r="K5" s="259">
        <v>3.5960000000000001</v>
      </c>
      <c r="L5" s="82">
        <v>3.8201899955659688</v>
      </c>
      <c r="M5" s="82">
        <v>4.2507904257307283</v>
      </c>
      <c r="N5" s="82">
        <f>Tabelle6597251[[#This Row],[Q4 2021]]</f>
        <v>3.7679999999999998</v>
      </c>
      <c r="O5" s="82">
        <f>Tabelle6597251[[#This Row],[Q1 2022]]</f>
        <v>3.4630000000000001</v>
      </c>
      <c r="P5" s="82">
        <v>4.06169069982717</v>
      </c>
      <c r="Q5" s="82">
        <v>4.432735527340979</v>
      </c>
    </row>
    <row r="6" spans="1:17" x14ac:dyDescent="0.35">
      <c r="A6" s="19" t="str">
        <f>'Q2 19-Q3 19'!K6</f>
        <v>Bosnia</v>
      </c>
      <c r="B6" s="135" t="e">
        <f>'Q4 18-Q1 19'!L5</f>
        <v>#DIV/0!</v>
      </c>
      <c r="C6" s="135" t="e">
        <f>'Q4 18-Q1 19'!M5</f>
        <v>#DIV/0!</v>
      </c>
      <c r="D6" s="7">
        <f>'Q2 19-Q3 19'!L6</f>
        <v>2.7406967218735376</v>
      </c>
      <c r="E6" s="7">
        <f>'Q2 19-Q3 19'!M6</f>
        <v>2.7001494958173158</v>
      </c>
      <c r="F6" s="7">
        <f>'Q4 19-Q1 20'!L6</f>
        <v>2.509252499264726</v>
      </c>
      <c r="G6" s="7">
        <f>'Q4 19-Q1 20'!M6</f>
        <v>2.0950232349002249</v>
      </c>
      <c r="H6" s="82">
        <f>'Q2 20-Q3 20'!L6</f>
        <v>2.218258169188017</v>
      </c>
      <c r="I6" s="82">
        <f>'Q2 20-Q3 20'!M6</f>
        <v>2.5145282687464947</v>
      </c>
      <c r="J6" s="259">
        <f>Tabelle6597217[[#This Row],[Q4 2020]]</f>
        <v>2.3380508377036091</v>
      </c>
      <c r="K6" s="259">
        <f>Tabelle6597217[[#This Row],[Q1 2021]]</f>
        <v>1.9497327955056969</v>
      </c>
      <c r="L6" s="82">
        <f>Tabelle6597184[[#This Row],[Q2 2021]]</f>
        <v>2.1638950714037688</v>
      </c>
      <c r="M6" s="82">
        <f>Tabelle6597184[[#This Row],[Q3 2021]]</f>
        <v>2.2396139990789798</v>
      </c>
      <c r="N6" s="82">
        <f>Tabelle2725693247[[#This Row],[Voice domestic revenue]]+Tabelle2725693247[[#This Row],[SMS domestic revenue]]+Tabelle2725693247[[#This Row],[Data domestic revenue]]</f>
        <v>2.0150466102956903</v>
      </c>
      <c r="O6" s="82">
        <f>Tabelle6597251[[#This Row],[Q1 2022]]</f>
        <v>1.7830950683913402</v>
      </c>
      <c r="P6" s="82">
        <f>Tabelle2725693275[[#This Row],[Voice domestic revenue]]+Tabelle2725693275[[#This Row],[SMS domestic revenue]]+Tabelle2725693275[[#This Row],[Data domestic revenue]]</f>
        <v>2.0203396166152734</v>
      </c>
      <c r="Q6" s="82">
        <f>Tabelle6496278[[#This Row],[Voice domestic revenue]]+Tabelle6496278[[#This Row],[SMS domestic revenue]]+Tabelle6496278[[#This Row],[Data domestic revenue]]</f>
        <v>1.9249277031341667</v>
      </c>
    </row>
    <row r="7" spans="1:17" x14ac:dyDescent="0.35">
      <c r="A7" s="19" t="str">
        <f>'Q2 19-Q3 19'!K7</f>
        <v>Kosovo*</v>
      </c>
      <c r="B7" s="135">
        <f>'Q4 18-Q1 19'!L7</f>
        <v>1.6192145335815376</v>
      </c>
      <c r="C7" s="135">
        <f>'Q4 18-Q1 19'!M7</f>
        <v>1.7619837959204805</v>
      </c>
      <c r="D7" s="7">
        <f>'Q2 19-Q3 19'!L7</f>
        <v>1.1784626560768912</v>
      </c>
      <c r="E7" s="7">
        <f>'Q2 19-Q3 19'!M7</f>
        <v>1.1795986873485398</v>
      </c>
      <c r="F7" s="7">
        <f>'Q4 19-Q1 20'!L7</f>
        <v>1.969992151943776</v>
      </c>
      <c r="G7" s="7">
        <f>'Q4 19-Q1 20'!M7</f>
        <v>1.793098601636127</v>
      </c>
      <c r="H7" s="82">
        <f>'Q2 20-Q3 20'!L7</f>
        <v>1.7789433667679737</v>
      </c>
      <c r="I7" s="82">
        <f>'Q2 20-Q3 20'!M7</f>
        <v>2.0235434433660746</v>
      </c>
      <c r="J7" s="259">
        <f>Tabelle6597217[[#This Row],[Q4 2020]]</f>
        <v>1.7657427359977311</v>
      </c>
      <c r="K7" s="259">
        <f>Tabelle6597217[[#This Row],[Q1 2021]]</f>
        <v>1.6573377197369634</v>
      </c>
      <c r="L7" s="82">
        <f>Tabelle6597184[[#This Row],[Q2 2021]]</f>
        <v>1.8107056276485256</v>
      </c>
      <c r="M7" s="82">
        <f>Tabelle6597184[[#This Row],[Q3 2021]]</f>
        <v>2.4015613226273214</v>
      </c>
      <c r="N7" s="82">
        <f>Tabelle2725693247[[#This Row],[Voice domestic revenue]]+Tabelle2725693247[[#This Row],[SMS domestic revenue]]+Tabelle2725693247[[#This Row],[Data domestic revenue]]</f>
        <v>2.2559767288633084</v>
      </c>
      <c r="O7" s="82">
        <f>Tabelle6597251[[#This Row],[Q1 2022]]</f>
        <v>2.2559752433002971</v>
      </c>
      <c r="P7" s="82">
        <f>Tabelle2725693275[[#This Row],[Voice domestic revenue]]+Tabelle2725693275[[#This Row],[SMS domestic revenue]]+Tabelle2725693275[[#This Row],[Data domestic revenue]]</f>
        <v>1.9284852495495182</v>
      </c>
      <c r="Q7" s="82">
        <f>Tabelle6496278[[#This Row],[Voice domestic revenue]]+Tabelle6496278[[#This Row],[SMS domestic revenue]]+Tabelle6496278[[#This Row],[Data domestic revenue]]</f>
        <v>2.3368095858917033</v>
      </c>
    </row>
    <row r="8" spans="1:17" x14ac:dyDescent="0.35">
      <c r="A8" s="19" t="str">
        <f>'Q2 19-Q3 19'!K8</f>
        <v>Montenegro</v>
      </c>
      <c r="B8" s="135">
        <f>'Q4 18-Q1 19'!L9</f>
        <v>6.9038496703536616</v>
      </c>
      <c r="C8" s="135">
        <f>'Q4 18-Q1 19'!M9</f>
        <v>6.5582273894247152</v>
      </c>
      <c r="D8" s="7">
        <f>'Q2 19-Q3 19'!L8</f>
        <v>7.0677517451639691</v>
      </c>
      <c r="E8" s="7">
        <f>'Q2 19-Q3 19'!M8</f>
        <v>6.6023767904173667</v>
      </c>
      <c r="F8" s="7">
        <f>'Q4 19-Q1 20'!L8</f>
        <v>7.0138190176328807</v>
      </c>
      <c r="G8" s="7">
        <f>'Q4 19-Q1 20'!M8</f>
        <v>7.1433263725692067</v>
      </c>
      <c r="H8" s="82">
        <f>'Q2 20-Q3 20'!L8</f>
        <v>7.3756629331877228</v>
      </c>
      <c r="I8" s="82">
        <f>'Q2 20-Q3 20'!M8</f>
        <v>7.3990502620373784</v>
      </c>
      <c r="J8" s="259">
        <f>Tabelle6597217[[#This Row],[Q4 2020]]</f>
        <v>7.246769969292254</v>
      </c>
      <c r="K8" s="259">
        <f>Tabelle6597217[[#This Row],[Q1 2021]]</f>
        <v>7.1132788180073305</v>
      </c>
      <c r="L8" s="82">
        <f>Tabelle6597184[[#This Row],[Q2 2021]]</f>
        <v>6.8297103303562894</v>
      </c>
      <c r="M8" s="82">
        <f>Tabelle6597184[[#This Row],[Q3 2021]]</f>
        <v>6.182158446696647</v>
      </c>
      <c r="N8" s="82">
        <f>Tabelle2725693247[[#This Row],[Voice domestic revenue]]+Tabelle2725693247[[#This Row],[SMS domestic revenue]]+Tabelle2725693247[[#This Row],[Data domestic revenue]]</f>
        <v>6.9805765637334716</v>
      </c>
      <c r="O8" s="82">
        <f>Tabelle6597251[[#This Row],[Q1 2022]]</f>
        <v>6.9299907573405699</v>
      </c>
      <c r="P8" s="82">
        <f>Tabelle2725693275[[#This Row],[Voice domestic revenue]]+Tabelle2725693275[[#This Row],[SMS domestic revenue]]+Tabelle2725693275[[#This Row],[Data domestic revenue]]</f>
        <v>7.0421884418105662</v>
      </c>
      <c r="Q8" s="82">
        <f>Tabelle6496278[[#This Row],[Voice domestic revenue]]+Tabelle6496278[[#This Row],[SMS domestic revenue]]+Tabelle6496278[[#This Row],[Data domestic revenue]]</f>
        <v>6.240566946027907</v>
      </c>
    </row>
    <row r="9" spans="1:17" x14ac:dyDescent="0.35">
      <c r="A9" s="19" t="str">
        <f>'Q2 19-Q3 19'!K9</f>
        <v>North Macedonia</v>
      </c>
      <c r="B9" s="191" t="e">
        <f>'Q4 18-Q1 19'!L8</f>
        <v>#DIV/0!</v>
      </c>
      <c r="C9" s="191">
        <f>'Q4 18-Q1 19'!M8</f>
        <v>4.8861019673317445</v>
      </c>
      <c r="D9" s="7">
        <f>'Q2 19-Q3 19'!L9</f>
        <v>5.6427942618604536</v>
      </c>
      <c r="E9" s="7">
        <f>'Q2 19-Q3 19'!M9</f>
        <v>5.8392657461449424</v>
      </c>
      <c r="F9" s="7">
        <f>'Q4 19-Q1 20'!L9</f>
        <v>5.8623287613280208</v>
      </c>
      <c r="G9" s="7">
        <f>'Q4 19-Q1 20'!M9</f>
        <v>5.9425827937311597</v>
      </c>
      <c r="H9" s="82">
        <f>'Q2 20-Q3 20'!L9</f>
        <v>6.3091853695642222</v>
      </c>
      <c r="I9" s="82">
        <f>'Q2 20-Q3 20'!M9</f>
        <v>6.2341355279522483</v>
      </c>
      <c r="J9" s="259">
        <f>Tabelle6597217[[#This Row],[Q4 2020]]</f>
        <v>6.4932866713773425</v>
      </c>
      <c r="K9" s="259">
        <f>Tabelle6597217[[#This Row],[Q1 2021]]</f>
        <v>6.2057354169976264</v>
      </c>
      <c r="L9" s="82">
        <f>Tabelle6597184[[#This Row],[Q2 2021]]</f>
        <v>6.2088107449817391</v>
      </c>
      <c r="M9" s="82">
        <f>Tabelle6597184[[#This Row],[Q3 2021]]</f>
        <v>6.2268149820638055</v>
      </c>
      <c r="N9" s="82">
        <f>Tabelle2725693247[[#This Row],[Voice domestic revenue]]+Tabelle2725693247[[#This Row],[SMS domestic revenue]]+Tabelle2725693247[[#This Row],[Data domestic revenue]]</f>
        <v>6.1604075776525242</v>
      </c>
      <c r="O9" s="82">
        <f>Tabelle6597251[[#This Row],[Q1 2022]]</f>
        <v>6.4062643980407827</v>
      </c>
      <c r="P9" s="82">
        <f>Tabelle6597279[[#This Row],[Q2 2022]]</f>
        <v>6.4539999999999997</v>
      </c>
      <c r="Q9" s="82">
        <f>Tabelle6597279[[#This Row],[Q3 2022]]</f>
        <v>6.3920000000000003</v>
      </c>
    </row>
    <row r="10" spans="1:17" x14ac:dyDescent="0.35">
      <c r="A10" s="19" t="str">
        <f>'Q2 19-Q3 19'!K10</f>
        <v>Serbia</v>
      </c>
      <c r="B10" s="135" t="e">
        <f>'Q4 18-Q1 19'!L10</f>
        <v>#DIV/0!</v>
      </c>
      <c r="C10" s="135">
        <f>'Q4 18-Q1 19'!M10</f>
        <v>1.4635435716389247</v>
      </c>
      <c r="D10" s="7">
        <f>'Q2 19-Q3 19'!L10</f>
        <v>1.2234546879488555</v>
      </c>
      <c r="E10" s="7">
        <f>'Q2 19-Q3 19'!M10</f>
        <v>1.2627022241094903</v>
      </c>
      <c r="F10" s="7">
        <f>'Q4 19-Q1 20'!L10</f>
        <v>1.1353853902820212</v>
      </c>
      <c r="G10" s="7">
        <f>'Q4 19-Q1 20'!M10</f>
        <v>1.0376432407297578</v>
      </c>
      <c r="H10" s="82">
        <f>'Q2 20-Q3 20'!L10</f>
        <v>1.0630401171639301</v>
      </c>
      <c r="I10" s="82">
        <f>'Q2 20-Q3 20'!M10</f>
        <v>1.1202663725789561</v>
      </c>
      <c r="J10" s="259">
        <f>Tabelle6597217[[#This Row],[Q4 2020]]</f>
        <v>1.0352163234025886</v>
      </c>
      <c r="K10" s="259">
        <f>Tabelle6597217[[#This Row],[Q1 2021]]</f>
        <v>0.91177245779008298</v>
      </c>
      <c r="L10" s="82">
        <f>Tabelle6597184[[#This Row],[Q2 2021]]</f>
        <v>0.97982448359831542</v>
      </c>
      <c r="M10" s="82">
        <f>Tabelle6597184[[#This Row],[Q3 2021]]</f>
        <v>1.0001564941480765</v>
      </c>
      <c r="N10" s="82">
        <f>Tabelle2725693247[[#This Row],[Voice domestic revenue]]+Tabelle2725693247[[#This Row],[SMS domestic revenue]]+Tabelle2725693247[[#This Row],[Data domestic revenue]]</f>
        <v>1.0215729741825434</v>
      </c>
      <c r="O10" s="82">
        <f>Tabelle6597251[[#This Row],[Q1 2022]]</f>
        <v>0.95804794189774289</v>
      </c>
      <c r="P10" s="82">
        <f>Tabelle2725693275[[#This Row],[Voice domestic revenue]]+Tabelle2725693275[[#This Row],[SMS domestic revenue]]+Tabelle2725693275[[#This Row],[Data domestic revenue]]</f>
        <v>1.0167742405182321</v>
      </c>
      <c r="Q10" s="82">
        <f>Tabelle6496278[[#This Row],[Voice domestic revenue]]+Tabelle6496278[[#This Row],[SMS domestic revenue]]+Tabelle6496278[[#This Row],[Data domestic revenue]]</f>
        <v>1.0422886467854615</v>
      </c>
    </row>
    <row r="12" spans="1:17" x14ac:dyDescent="0.35">
      <c r="K12" t="s">
        <v>286</v>
      </c>
    </row>
    <row r="26" spans="1:1" x14ac:dyDescent="0.35">
      <c r="A26" t="s">
        <v>206</v>
      </c>
    </row>
  </sheetData>
  <mergeCells count="1">
    <mergeCell ref="A2:E3"/>
  </mergeCells>
  <pageMargins left="0.7" right="0.7" top="0.78740157499999996" bottom="0.78740157499999996" header="0.3" footer="0.3"/>
  <drawing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174"/>
  <sheetViews>
    <sheetView topLeftCell="E19" zoomScale="57" zoomScaleNormal="57" workbookViewId="0">
      <selection activeCell="E41" sqref="E41"/>
    </sheetView>
  </sheetViews>
  <sheetFormatPr defaultColWidth="10.90625" defaultRowHeight="14.5" x14ac:dyDescent="0.35"/>
  <cols>
    <col min="1" max="1" width="16.54296875" customWidth="1"/>
    <col min="2" max="2" width="13.26953125" bestFit="1" customWidth="1"/>
    <col min="3" max="3" width="21.26953125" customWidth="1"/>
    <col min="4" max="4" width="17" customWidth="1"/>
    <col min="5" max="5" width="13.26953125" bestFit="1" customWidth="1"/>
    <col min="6" max="6" width="11.54296875" bestFit="1" customWidth="1"/>
    <col min="7" max="7" width="16.453125" customWidth="1"/>
    <col min="8" max="10" width="11.54296875" bestFit="1" customWidth="1"/>
    <col min="11" max="11" width="17.08984375" customWidth="1"/>
    <col min="12" max="13" width="12.7265625" bestFit="1" customWidth="1"/>
    <col min="14" max="14" width="14.81640625" customWidth="1"/>
    <col min="15" max="15" width="13.36328125" customWidth="1"/>
    <col min="16" max="17" width="11" bestFit="1" customWidth="1"/>
  </cols>
  <sheetData>
    <row r="2" spans="1:21" x14ac:dyDescent="0.35">
      <c r="A2" s="393" t="s">
        <v>208</v>
      </c>
      <c r="B2" s="393"/>
      <c r="C2" s="393"/>
      <c r="D2" s="393"/>
      <c r="E2" s="393"/>
      <c r="F2" s="393"/>
      <c r="G2" s="393"/>
      <c r="H2" s="393"/>
      <c r="I2" s="393"/>
    </row>
    <row r="3" spans="1:21" x14ac:dyDescent="0.35">
      <c r="A3" s="31" t="s">
        <v>4</v>
      </c>
      <c r="B3" s="32" t="s">
        <v>5</v>
      </c>
      <c r="C3" s="67" t="s">
        <v>6</v>
      </c>
      <c r="D3" s="67" t="s">
        <v>54</v>
      </c>
      <c r="E3" s="67" t="s">
        <v>55</v>
      </c>
      <c r="F3" s="32" t="s">
        <v>153</v>
      </c>
      <c r="G3" s="58" t="s">
        <v>154</v>
      </c>
      <c r="H3" s="56" t="s">
        <v>201</v>
      </c>
      <c r="I3" s="74" t="s">
        <v>202</v>
      </c>
      <c r="J3" s="217" t="s">
        <v>204</v>
      </c>
      <c r="K3" s="218" t="s">
        <v>205</v>
      </c>
      <c r="L3" s="217" t="s">
        <v>246</v>
      </c>
      <c r="M3" s="218" t="s">
        <v>247</v>
      </c>
      <c r="N3" s="218" t="s">
        <v>249</v>
      </c>
      <c r="O3" s="218" t="s">
        <v>250</v>
      </c>
      <c r="P3" s="217" t="s">
        <v>298</v>
      </c>
      <c r="Q3" s="218" t="s">
        <v>299</v>
      </c>
    </row>
    <row r="4" spans="1:21" x14ac:dyDescent="0.35">
      <c r="A4" s="34" t="str">
        <f>'Q2 19-Q3 19'!B5</f>
        <v>Albania</v>
      </c>
      <c r="B4" s="34">
        <f>'Q4 18-Q1 19'!C15</f>
        <v>2644683</v>
      </c>
      <c r="C4" s="34">
        <f>'Q4 18-Q1 19'!I15</f>
        <v>2556301</v>
      </c>
      <c r="D4" s="34">
        <f>'Q2 19-Q3 19'!C14</f>
        <v>2346254.5</v>
      </c>
      <c r="E4" s="34">
        <f>'Q2 19-Q3 19'!J14</f>
        <v>2600121</v>
      </c>
      <c r="F4" s="34">
        <f>'Q4 19-Q1 20'!C14</f>
        <v>2526980</v>
      </c>
      <c r="G4" s="34">
        <f>'Q4 19-Q1 20'!J14</f>
        <v>2348229</v>
      </c>
      <c r="H4" s="34">
        <f>'Q2 20-Q3 20'!C14</f>
        <v>2321579.003577285</v>
      </c>
      <c r="I4" s="34">
        <f>'Q2 20-Q3 20'!J14</f>
        <v>2600815.6024145777</v>
      </c>
      <c r="J4" s="34">
        <f>'Q4 20-Q1 21'!C14</f>
        <v>2582035</v>
      </c>
      <c r="K4" s="34">
        <f>'Q4 20-Q1 21'!J14</f>
        <v>2549166</v>
      </c>
      <c r="L4" s="260">
        <f>[1]Checks!$C14</f>
        <v>2564252.8682432435</v>
      </c>
      <c r="M4" s="260">
        <f>[1]Checks!$J14</f>
        <v>2682620</v>
      </c>
      <c r="N4" s="34">
        <f>[2]Checks!$C14</f>
        <v>2634474</v>
      </c>
      <c r="O4" s="34">
        <f>[2]Checks!$J14</f>
        <v>2598596</v>
      </c>
      <c r="P4" s="260">
        <f>'Q2 22 - Q3 22'!C14</f>
        <v>2632268</v>
      </c>
      <c r="Q4" s="260">
        <f>'Q2 22 - Q3 22'!J14</f>
        <v>2923471</v>
      </c>
    </row>
    <row r="5" spans="1:21" x14ac:dyDescent="0.35">
      <c r="A5" s="34" t="str">
        <f>'Q2 19-Q3 19'!B6</f>
        <v>Bosnia</v>
      </c>
      <c r="B5" s="34">
        <f>'Q4 18-Q1 19'!C14</f>
        <v>0</v>
      </c>
      <c r="C5" s="34">
        <f>'Q4 18-Q1 19'!I14</f>
        <v>0</v>
      </c>
      <c r="D5" s="34">
        <f>'Q2 19-Q3 19'!C15</f>
        <v>3451382</v>
      </c>
      <c r="E5" s="34">
        <f>'Q2 19-Q3 19'!J15</f>
        <v>3668776</v>
      </c>
      <c r="F5" s="34">
        <f>'Q4 19-Q1 20'!C15</f>
        <v>3625633</v>
      </c>
      <c r="G5" s="34">
        <f>'Q4 19-Q1 20'!J15</f>
        <v>3436784</v>
      </c>
      <c r="H5" s="34">
        <f>'Q2 20-Q3 20'!C15</f>
        <v>3225851</v>
      </c>
      <c r="I5" s="34">
        <f>'Q2 20-Q3 20'!J15</f>
        <v>3326813</v>
      </c>
      <c r="J5" s="34">
        <f>'Q4 20-Q1 21'!C15</f>
        <v>3356577</v>
      </c>
      <c r="K5" s="34">
        <f>'Q4 20-Q1 21'!J15</f>
        <v>3363903</v>
      </c>
      <c r="L5" s="260">
        <f>[1]Checks!$C15</f>
        <v>3408807</v>
      </c>
      <c r="M5" s="260">
        <f>[1]Checks!$J15</f>
        <v>3737884</v>
      </c>
      <c r="N5" s="34">
        <f>[2]Checks!$C15</f>
        <v>3693390</v>
      </c>
      <c r="O5" s="34">
        <f>[2]Checks!$J15</f>
        <v>3556615</v>
      </c>
      <c r="P5" s="260">
        <f>'Q2 22 - Q3 22'!C15</f>
        <v>3517898</v>
      </c>
      <c r="Q5" s="260">
        <f>'Q2 22 - Q3 22'!J15</f>
        <v>3878733</v>
      </c>
    </row>
    <row r="6" spans="1:21" x14ac:dyDescent="0.35">
      <c r="A6" s="34" t="str">
        <f>'Q2 19-Q3 19'!B7</f>
        <v>Kosovo*</v>
      </c>
      <c r="B6" s="34">
        <f>'Q4 18-Q1 19'!C16</f>
        <v>2005874</v>
      </c>
      <c r="C6" s="34">
        <f>'Q4 18-Q1 19'!I16</f>
        <v>1989499</v>
      </c>
      <c r="D6" s="34">
        <f>'Q2 19-Q3 19'!C16</f>
        <v>1888866</v>
      </c>
      <c r="E6" s="34">
        <f>'Q2 19-Q3 19'!J16</f>
        <v>2027347</v>
      </c>
      <c r="F6" s="34">
        <f>'Q4 19-Q1 20'!C16</f>
        <v>1865587</v>
      </c>
      <c r="G6" s="34">
        <f>'Q4 19-Q1 20'!J16</f>
        <v>1789103</v>
      </c>
      <c r="H6" s="34">
        <f>'Q2 20-Q3 20'!C16</f>
        <v>1674451</v>
      </c>
      <c r="I6" s="34">
        <f>'Q2 20-Q3 20'!J16</f>
        <v>1776962</v>
      </c>
      <c r="J6" s="34">
        <f>'Q4 20-Q1 21'!C16</f>
        <v>1958016</v>
      </c>
      <c r="K6" s="34">
        <f>'Q4 20-Q1 21'!J16</f>
        <v>1944264</v>
      </c>
      <c r="L6" s="260">
        <f>[1]Checks!$C16</f>
        <v>1938893</v>
      </c>
      <c r="M6" s="260">
        <f>[1]Checks!$J16</f>
        <v>1982313</v>
      </c>
      <c r="N6" s="34">
        <f>[2]Checks!$C16</f>
        <v>1714353</v>
      </c>
      <c r="O6" s="34">
        <f>[2]Checks!$J16</f>
        <v>1682181</v>
      </c>
      <c r="P6" s="260">
        <f>'Q2 22 - Q3 22'!C16</f>
        <v>1946508.1600000001</v>
      </c>
      <c r="Q6" s="260">
        <f>'Q2 22 - Q3 22'!J16</f>
        <v>2170751</v>
      </c>
    </row>
    <row r="7" spans="1:21" x14ac:dyDescent="0.35">
      <c r="A7" s="34" t="str">
        <f>'Q2 19-Q3 19'!B8</f>
        <v>Montenegro</v>
      </c>
      <c r="B7" s="34">
        <f>'Q4 18-Q1 19'!C18</f>
        <v>1004612</v>
      </c>
      <c r="C7" s="34">
        <f>'Q4 18-Q1 19'!I18</f>
        <v>981767</v>
      </c>
      <c r="D7" s="34">
        <f>'Q2 19-Q3 19'!C17</f>
        <v>1028719</v>
      </c>
      <c r="E7" s="34">
        <f>'Q2 19-Q3 19'!J17</f>
        <v>1201340</v>
      </c>
      <c r="F7" s="34">
        <f>'Q4 19-Q1 20'!C17</f>
        <v>1026131</v>
      </c>
      <c r="G7" s="34">
        <f>'Q4 19-Q1 20'!J17</f>
        <v>975019</v>
      </c>
      <c r="H7" s="34">
        <f>'Q2 20-Q3 20'!C17</f>
        <v>939365</v>
      </c>
      <c r="I7" s="34">
        <f>'Q2 20-Q3 20'!J17</f>
        <v>982700</v>
      </c>
      <c r="J7" s="34">
        <f>'Q4 20-Q1 21'!C17</f>
        <v>966596</v>
      </c>
      <c r="K7" s="34">
        <f>'Q4 20-Q1 21'!J17</f>
        <v>946084</v>
      </c>
      <c r="L7" s="260">
        <f>[1]Checks!$C17</f>
        <v>981193</v>
      </c>
      <c r="M7" s="260">
        <f>[1]Checks!$J17</f>
        <v>1159658</v>
      </c>
      <c r="N7" s="34">
        <f>[2]Checks!$C17</f>
        <v>971411</v>
      </c>
      <c r="O7" s="34">
        <f>[2]Checks!$J17</f>
        <v>961188</v>
      </c>
      <c r="P7" s="260">
        <f>'Q2 22 - Q3 22'!C17</f>
        <v>1013425</v>
      </c>
      <c r="Q7" s="260">
        <f>'Q2 22 - Q3 22'!J17</f>
        <v>1195699</v>
      </c>
    </row>
    <row r="8" spans="1:21" x14ac:dyDescent="0.35">
      <c r="A8" s="34" t="str">
        <f>'Q2 19-Q3 19'!B9</f>
        <v>North Macedonia</v>
      </c>
      <c r="B8" s="34">
        <f>'Q4 18-Q1 19'!C17</f>
        <v>0</v>
      </c>
      <c r="C8" s="34">
        <f>'Q4 18-Q1 19'!I17</f>
        <v>2221596</v>
      </c>
      <c r="D8" s="34">
        <f>'Q2 19-Q3 19'!C18</f>
        <v>1953804</v>
      </c>
      <c r="E8" s="34">
        <f>'Q2 19-Q3 19'!J18</f>
        <v>2020292</v>
      </c>
      <c r="F8" s="34">
        <f>'Q4 19-Q1 20'!C18</f>
        <v>1891714</v>
      </c>
      <c r="G8" s="34">
        <f>'Q4 19-Q1 20'!J18</f>
        <v>1869042</v>
      </c>
      <c r="H8" s="34">
        <f>'Q2 20-Q3 20'!C18</f>
        <v>1754604</v>
      </c>
      <c r="I8" s="34">
        <f>'Q2 20-Q3 20'!J18</f>
        <v>1816430</v>
      </c>
      <c r="J8" s="34">
        <f>'Q4 20-Q1 21'!C18</f>
        <v>1740757</v>
      </c>
      <c r="K8" s="34">
        <f>'Q4 20-Q1 21'!J18</f>
        <v>1823074</v>
      </c>
      <c r="L8" s="260">
        <f>[1]Checks!$C18</f>
        <v>1821052</v>
      </c>
      <c r="M8" s="260">
        <f>[1]Checks!$J18</f>
        <v>1975507</v>
      </c>
      <c r="N8" s="34">
        <f>[2]Checks!$C18</f>
        <v>1874330</v>
      </c>
      <c r="O8" s="34">
        <f>[2]Checks!$J18</f>
        <v>1842001</v>
      </c>
      <c r="P8" s="260">
        <f>'Q2 22 - Q3 22'!C18</f>
        <v>1851740</v>
      </c>
      <c r="Q8" s="260">
        <f>'Q2 22 - Q3 22'!J18</f>
        <v>1969817</v>
      </c>
    </row>
    <row r="9" spans="1:21" x14ac:dyDescent="0.35">
      <c r="A9" s="34" t="str">
        <f>'Q2 19-Q3 19'!B10</f>
        <v>Serbia</v>
      </c>
      <c r="B9" s="34">
        <f>'Q4 18-Q1 19'!C19</f>
        <v>0</v>
      </c>
      <c r="C9" s="34">
        <f>'Q4 18-Q1 19'!I19</f>
        <v>8353508</v>
      </c>
      <c r="D9" s="34">
        <f>'Q2 19-Q3 19'!C19</f>
        <v>8415183</v>
      </c>
      <c r="E9" s="34">
        <f>'Q2 19-Q3 19'!J19</f>
        <v>8563301</v>
      </c>
      <c r="F9" s="34">
        <f>'Q4 19-Q1 20'!C19</f>
        <v>8925251</v>
      </c>
      <c r="G9" s="34">
        <f>'Q4 19-Q1 20'!J19</f>
        <v>8868916</v>
      </c>
      <c r="H9" s="34">
        <f>'Q2 20-Q3 20'!C19</f>
        <v>8639519</v>
      </c>
      <c r="I9" s="34">
        <f>'Q2 20-Q3 20'!J19</f>
        <v>8829112</v>
      </c>
      <c r="J9" s="34">
        <f>'Q4 20-Q1 21'!C19</f>
        <v>8851300</v>
      </c>
      <c r="K9" s="34">
        <f>'Q4 20-Q1 21'!J19</f>
        <v>8892460</v>
      </c>
      <c r="L9" s="260">
        <f>[1]Checks!$C19</f>
        <v>8949477</v>
      </c>
      <c r="M9" s="260">
        <f>[1]Checks!$J19</f>
        <v>9315769</v>
      </c>
      <c r="N9" s="34">
        <f>[2]Checks!$C19</f>
        <v>8503916</v>
      </c>
      <c r="O9" s="34">
        <f>[2]Checks!$J19</f>
        <v>8369061</v>
      </c>
      <c r="P9" s="260">
        <f>'Q2 22 - Q3 22'!C19</f>
        <v>8421613</v>
      </c>
      <c r="Q9" s="260">
        <f>'Q2 22 - Q3 22'!J19</f>
        <v>8664800</v>
      </c>
    </row>
    <row r="11" spans="1:21" x14ac:dyDescent="0.35">
      <c r="A11" s="392" t="s">
        <v>44</v>
      </c>
      <c r="B11" s="392"/>
      <c r="C11" s="392"/>
      <c r="D11" s="392"/>
      <c r="E11" s="392"/>
      <c r="F11" s="392"/>
      <c r="G11" s="392"/>
      <c r="H11" s="392"/>
      <c r="I11" s="392"/>
      <c r="N11" s="2"/>
      <c r="O11" s="2"/>
      <c r="P11" s="2"/>
      <c r="Q11" s="2"/>
      <c r="R11" s="2"/>
      <c r="S11" s="2"/>
      <c r="T11" s="2"/>
    </row>
    <row r="12" spans="1:21" x14ac:dyDescent="0.35">
      <c r="A12" s="56" t="s">
        <v>4</v>
      </c>
      <c r="B12" s="58" t="s">
        <v>5</v>
      </c>
      <c r="C12" s="58" t="s">
        <v>6</v>
      </c>
      <c r="D12" s="58" t="s">
        <v>54</v>
      </c>
      <c r="E12" s="58" t="s">
        <v>55</v>
      </c>
      <c r="F12" s="56" t="s">
        <v>153</v>
      </c>
      <c r="G12" s="58" t="s">
        <v>154</v>
      </c>
      <c r="H12" s="56" t="s">
        <v>201</v>
      </c>
      <c r="I12" s="74" t="s">
        <v>202</v>
      </c>
      <c r="J12" s="74" t="s">
        <v>204</v>
      </c>
      <c r="K12" s="74" t="s">
        <v>205</v>
      </c>
      <c r="L12" s="74" t="s">
        <v>246</v>
      </c>
      <c r="M12" s="74" t="s">
        <v>247</v>
      </c>
      <c r="N12" s="74" t="s">
        <v>249</v>
      </c>
      <c r="O12" s="74" t="s">
        <v>250</v>
      </c>
      <c r="P12" s="74" t="s">
        <v>298</v>
      </c>
      <c r="Q12" s="74" t="s">
        <v>299</v>
      </c>
    </row>
    <row r="13" spans="1:21" x14ac:dyDescent="0.35">
      <c r="A13" s="34" t="str">
        <f>'Q2 19-Q3 19'!B14</f>
        <v>Albania</v>
      </c>
      <c r="B13" s="34">
        <f>'Q4 18-Q1 19'!D15</f>
        <v>2548606.9</v>
      </c>
      <c r="C13" s="34">
        <f>'Q4 18-Q1 19'!J15</f>
        <v>2457728.4668581965</v>
      </c>
      <c r="D13" s="34">
        <f>'Q2 19-Q3 19'!D14</f>
        <v>2204048</v>
      </c>
      <c r="E13" s="34">
        <f>'Q2 19-Q3 19'!K14</f>
        <v>2384446</v>
      </c>
      <c r="F13" s="34">
        <f>'Q4 19-Q1 20'!D14</f>
        <v>2302484.4431350129</v>
      </c>
      <c r="G13" s="34">
        <f>'Q4 19-Q1 20'!K14</f>
        <v>2115212.0048561152</v>
      </c>
      <c r="H13" s="34">
        <f>'Q2 20-Q3 20'!D14</f>
        <v>2121283</v>
      </c>
      <c r="I13" s="34">
        <f>'Q2 20-Q3 20'!K14</f>
        <v>2406252</v>
      </c>
      <c r="J13" s="34">
        <f>'Q4 20-Q1 21'!D14</f>
        <v>2382024</v>
      </c>
      <c r="K13" s="34">
        <f>'Q4 20-Q1 21'!K14</f>
        <v>2307055</v>
      </c>
      <c r="L13" s="34">
        <f>[1]Checks!$D14</f>
        <v>2254962</v>
      </c>
      <c r="M13" s="34">
        <f>[1]Checks!$K14</f>
        <v>2356071</v>
      </c>
      <c r="N13" s="303">
        <f>[2]Checks!$D14</f>
        <v>2282811</v>
      </c>
      <c r="O13" s="303">
        <f>[2]Checks!$K14</f>
        <v>2230752</v>
      </c>
      <c r="P13" s="303">
        <f>'Q2 22 - Q3 22'!D14</f>
        <v>2242174</v>
      </c>
      <c r="Q13" s="303">
        <f>'Q2 22 - Q3 22'!K14</f>
        <v>2545995</v>
      </c>
      <c r="R13" s="2"/>
      <c r="S13" s="2"/>
      <c r="T13" s="2"/>
      <c r="U13" s="2"/>
    </row>
    <row r="14" spans="1:21" x14ac:dyDescent="0.35">
      <c r="A14" s="34" t="str">
        <f>'Q2 19-Q3 19'!B15</f>
        <v>Bosnia</v>
      </c>
      <c r="B14" s="34">
        <f>'Q4 18-Q1 19'!D14</f>
        <v>0</v>
      </c>
      <c r="C14" s="34">
        <f>'Q4 18-Q1 19'!J14</f>
        <v>0</v>
      </c>
      <c r="D14" s="34">
        <f>'Q2 19-Q3 19'!D15</f>
        <v>3375089</v>
      </c>
      <c r="E14" s="34">
        <f>'Q2 19-Q3 19'!K15</f>
        <v>3583818</v>
      </c>
      <c r="F14" s="34">
        <f>'Q4 19-Q1 20'!D15</f>
        <v>3545660</v>
      </c>
      <c r="G14" s="34">
        <f>'Q4 19-Q1 20'!K15</f>
        <v>3311085</v>
      </c>
      <c r="H14" s="34">
        <f>'Q2 20-Q3 20'!D15</f>
        <v>3128988</v>
      </c>
      <c r="I14" s="34">
        <f>'Q2 20-Q3 20'!K15</f>
        <v>3226929</v>
      </c>
      <c r="J14" s="34">
        <f>'Q4 20-Q1 21'!D15</f>
        <v>3226457</v>
      </c>
      <c r="K14" s="34">
        <f>'Q4 20-Q1 21'!K15</f>
        <v>3234091</v>
      </c>
      <c r="L14" s="34">
        <f>[1]Checks!$D15</f>
        <v>3258077</v>
      </c>
      <c r="M14" s="34">
        <f>[1]Checks!$K15</f>
        <v>3602581</v>
      </c>
      <c r="N14" s="303">
        <f>[2]Checks!$D15</f>
        <v>3692585</v>
      </c>
      <c r="O14" s="303">
        <f>[2]Checks!$K15</f>
        <v>3556576</v>
      </c>
      <c r="P14" s="303">
        <f>'Q2 22 - Q3 22'!D15</f>
        <v>3376904</v>
      </c>
      <c r="Q14" s="303">
        <f>'Q2 22 - Q3 22'!K15</f>
        <v>3742552</v>
      </c>
      <c r="R14" s="2"/>
      <c r="S14" s="2"/>
      <c r="T14" s="2"/>
      <c r="U14" s="2"/>
    </row>
    <row r="15" spans="1:21" x14ac:dyDescent="0.35">
      <c r="A15" s="34" t="str">
        <f>'Q2 19-Q3 19'!B16</f>
        <v>Kosovo*</v>
      </c>
      <c r="B15" s="34">
        <f>'Q4 18-Q1 19'!D16</f>
        <v>1951654</v>
      </c>
      <c r="C15" s="34">
        <f>'Q4 18-Q1 19'!J16</f>
        <v>1932957</v>
      </c>
      <c r="D15" s="34">
        <f>'Q2 19-Q3 19'!D16</f>
        <v>1829486</v>
      </c>
      <c r="E15" s="34">
        <f>'Q2 19-Q3 19'!K16</f>
        <v>1964047</v>
      </c>
      <c r="F15" s="34">
        <f>'Q4 19-Q1 20'!D16</f>
        <v>1816935</v>
      </c>
      <c r="G15" s="34">
        <f>'Q4 19-Q1 20'!K16</f>
        <v>1743832</v>
      </c>
      <c r="H15" s="34">
        <f>'Q2 20-Q3 20'!D16</f>
        <v>1630959</v>
      </c>
      <c r="I15" s="34">
        <f>'Q2 20-Q3 20'!K16</f>
        <v>1731516</v>
      </c>
      <c r="J15" s="34">
        <f>'Q4 20-Q1 21'!D16</f>
        <v>1905969.8079999997</v>
      </c>
      <c r="K15" s="34">
        <f>'Q4 20-Q1 21'!K16</f>
        <v>1892991.72</v>
      </c>
      <c r="L15" s="34">
        <f>[1]Checks!$D16</f>
        <v>1277380.8500000001</v>
      </c>
      <c r="M15" s="34">
        <f>[1]Checks!$K16</f>
        <v>1355482.44</v>
      </c>
      <c r="N15" s="303">
        <f>[2]Checks!$D16</f>
        <v>1560281.1134161118</v>
      </c>
      <c r="O15" s="303">
        <f>[2]Checks!$K16</f>
        <v>1529553.9262941405</v>
      </c>
      <c r="P15" s="303">
        <f>'Q2 22 - Q3 22'!D16</f>
        <v>1861411.7999999998</v>
      </c>
      <c r="Q15" s="303">
        <f>'Q2 22 - Q3 22'!K16</f>
        <v>1976876</v>
      </c>
      <c r="R15" s="2"/>
      <c r="S15" s="2"/>
      <c r="T15" s="2"/>
      <c r="U15" s="2"/>
    </row>
    <row r="16" spans="1:21" x14ac:dyDescent="0.35">
      <c r="A16" s="34" t="str">
        <f>'Q2 19-Q3 19'!B17</f>
        <v>Montenegro</v>
      </c>
      <c r="B16" s="34">
        <f>'Q4 18-Q1 19'!D18</f>
        <v>578968</v>
      </c>
      <c r="C16" s="34">
        <f>'Q4 18-Q1 19'!J18</f>
        <v>561682</v>
      </c>
      <c r="D16" s="34">
        <f>'Q2 19-Q3 19'!D17</f>
        <v>661595</v>
      </c>
      <c r="E16" s="34">
        <f>'Q2 19-Q3 19'!K17</f>
        <v>746660</v>
      </c>
      <c r="F16" s="34">
        <f>'Q4 19-Q1 20'!D17</f>
        <v>712428</v>
      </c>
      <c r="G16" s="34">
        <f>'Q4 19-Q1 20'!K17</f>
        <v>699246</v>
      </c>
      <c r="H16" s="34">
        <f>'Q2 20-Q3 20'!D17</f>
        <v>673334</v>
      </c>
      <c r="I16" s="34">
        <f>'Q2 20-Q3 20'!K17</f>
        <v>685413</v>
      </c>
      <c r="J16" s="34">
        <f>'Q4 20-Q1 21'!D17</f>
        <v>621735</v>
      </c>
      <c r="K16" s="34">
        <f>'Q4 20-Q1 21'!K17</f>
        <v>604770</v>
      </c>
      <c r="L16" s="34">
        <f>[1]Checks!$D17</f>
        <v>596275</v>
      </c>
      <c r="M16" s="34">
        <f>[1]Checks!$K17</f>
        <v>618100</v>
      </c>
      <c r="N16" s="303">
        <f>[2]Checks!$D17</f>
        <v>587972</v>
      </c>
      <c r="O16" s="303">
        <f>[2]Checks!$K17</f>
        <v>578903</v>
      </c>
      <c r="P16" s="303">
        <f>'Q2 22 - Q3 22'!D17</f>
        <v>644553</v>
      </c>
      <c r="Q16" s="303">
        <f>'Q2 22 - Q3 22'!K17</f>
        <v>685399</v>
      </c>
      <c r="R16" s="2"/>
      <c r="S16" s="2"/>
      <c r="T16" s="2"/>
      <c r="U16" s="2"/>
    </row>
    <row r="17" spans="1:21" x14ac:dyDescent="0.35">
      <c r="A17" s="34" t="str">
        <f>'Q2 19-Q3 19'!B18</f>
        <v>North Macedonia</v>
      </c>
      <c r="B17" s="34">
        <f>'Q4 18-Q1 19'!D17</f>
        <v>0</v>
      </c>
      <c r="C17" s="34">
        <f>'Q4 18-Q1 19'!J17</f>
        <v>1959557</v>
      </c>
      <c r="D17" s="34">
        <f>'Q2 19-Q3 19'!D18</f>
        <v>1940689</v>
      </c>
      <c r="E17" s="34">
        <f>'Q2 19-Q3 19'!K18</f>
        <v>2013589</v>
      </c>
      <c r="F17" s="34">
        <f>'Q4 19-Q1 20'!D18</f>
        <v>1882097</v>
      </c>
      <c r="G17" s="34">
        <f>'Q4 19-Q1 20'!K18</f>
        <v>1860947</v>
      </c>
      <c r="H17" s="34">
        <f>'Q2 20-Q3 20'!D18</f>
        <v>1751792</v>
      </c>
      <c r="I17" s="34">
        <f>'Q2 20-Q3 20'!K18</f>
        <v>1809263</v>
      </c>
      <c r="J17" s="34">
        <f>'Q4 20-Q1 21'!D18</f>
        <v>1734422</v>
      </c>
      <c r="K17" s="34">
        <f>'Q4 20-Q1 21'!K18</f>
        <v>1816489</v>
      </c>
      <c r="L17" s="34">
        <f>[1]Checks!$D18</f>
        <v>1814100</v>
      </c>
      <c r="M17" s="34">
        <f>[1]Checks!$K18</f>
        <v>1965649</v>
      </c>
      <c r="N17" s="303">
        <f>[2]Checks!$D18</f>
        <v>1868404</v>
      </c>
      <c r="O17" s="303">
        <f>[2]Checks!$K18</f>
        <v>1824411</v>
      </c>
      <c r="P17" s="303">
        <f>'Q2 22 - Q3 22'!D18</f>
        <v>1832047</v>
      </c>
      <c r="Q17" s="303">
        <f>'Q2 22 - Q3 22'!K18</f>
        <v>1964234</v>
      </c>
      <c r="R17" s="2"/>
      <c r="S17" s="2"/>
      <c r="T17" s="2"/>
      <c r="U17" s="2"/>
    </row>
    <row r="18" spans="1:21" x14ac:dyDescent="0.35">
      <c r="A18" s="34" t="str">
        <f>'Q2 19-Q3 19'!B19</f>
        <v>Serbia</v>
      </c>
      <c r="B18" s="34">
        <f>'Q4 18-Q1 19'!D19</f>
        <v>0</v>
      </c>
      <c r="C18" s="34">
        <f>'Q4 18-Q1 19'!J19</f>
        <v>7734242</v>
      </c>
      <c r="D18" s="34">
        <f>'Q2 19-Q3 19'!D19</f>
        <v>8045240</v>
      </c>
      <c r="E18" s="34">
        <f>'Q2 19-Q3 19'!K19</f>
        <v>8172037.25</v>
      </c>
      <c r="F18" s="34">
        <f>'Q4 19-Q1 20'!D19</f>
        <v>8004048</v>
      </c>
      <c r="G18" s="34">
        <f>'Q4 19-Q1 20'!K19</f>
        <v>8120865</v>
      </c>
      <c r="H18" s="34">
        <f>'Q2 20-Q3 20'!D19</f>
        <v>7456113</v>
      </c>
      <c r="I18" s="34">
        <f>'Q2 20-Q3 20'!K19</f>
        <v>7527068</v>
      </c>
      <c r="J18" s="34">
        <f>'Q4 20-Q1 21'!D19</f>
        <v>7475461</v>
      </c>
      <c r="K18" s="34">
        <f>'Q4 20-Q1 21'!K19</f>
        <v>7517297</v>
      </c>
      <c r="L18" s="34">
        <f>[1]Checks!$D19</f>
        <v>7588983</v>
      </c>
      <c r="M18" s="34">
        <f>[1]Checks!$K19</f>
        <v>8324095</v>
      </c>
      <c r="N18" s="303">
        <f>[2]Checks!$D19</f>
        <v>7455950</v>
      </c>
      <c r="O18" s="303">
        <f>[2]Checks!$K19</f>
        <v>7374944</v>
      </c>
      <c r="P18" s="303">
        <f>'Q2 22 - Q3 22'!D19</f>
        <v>8100242.75</v>
      </c>
      <c r="Q18" s="303">
        <f>'Q2 22 - Q3 22'!K19</f>
        <v>8321143</v>
      </c>
      <c r="R18" s="2"/>
      <c r="S18" s="2"/>
      <c r="T18" s="2"/>
      <c r="U18" s="2"/>
    </row>
    <row r="19" spans="1:21" x14ac:dyDescent="0.35">
      <c r="A19" s="33"/>
      <c r="B19" s="34"/>
      <c r="C19" s="34"/>
      <c r="D19" s="34"/>
      <c r="E19" s="34"/>
      <c r="F19" s="34"/>
      <c r="G19" s="34"/>
      <c r="H19" s="34"/>
      <c r="I19" s="34"/>
      <c r="J19" s="10"/>
      <c r="K19" s="10"/>
      <c r="L19" s="10"/>
      <c r="M19" s="10"/>
      <c r="N19" s="303"/>
      <c r="O19" s="303"/>
      <c r="P19" s="303"/>
      <c r="Q19" s="303"/>
      <c r="R19" s="2"/>
      <c r="S19" s="2"/>
      <c r="T19" s="2"/>
      <c r="U19" s="2"/>
    </row>
    <row r="20" spans="1:21" s="2" customFormat="1" x14ac:dyDescent="0.35">
      <c r="A20" s="93"/>
      <c r="B20" s="94"/>
      <c r="C20" s="94"/>
      <c r="D20" s="94"/>
      <c r="E20" s="94"/>
      <c r="F20" s="94"/>
      <c r="G20" s="94"/>
      <c r="H20" s="94"/>
      <c r="I20" s="94"/>
      <c r="J20" s="94"/>
      <c r="K20" s="94"/>
    </row>
    <row r="21" spans="1:21" s="2" customFormat="1" x14ac:dyDescent="0.35">
      <c r="A21" s="93"/>
      <c r="B21" s="94"/>
      <c r="C21" s="94" t="s">
        <v>78</v>
      </c>
      <c r="D21" s="94" t="s">
        <v>79</v>
      </c>
      <c r="E21" s="94"/>
      <c r="F21" s="94"/>
      <c r="G21" s="94"/>
      <c r="H21" s="94"/>
      <c r="I21" s="94"/>
    </row>
    <row r="22" spans="1:21" s="2" customFormat="1" x14ac:dyDescent="0.35">
      <c r="A22" s="93" t="s">
        <v>81</v>
      </c>
      <c r="B22" s="94" t="s">
        <v>5</v>
      </c>
      <c r="C22" s="94">
        <f>B13/B4</f>
        <v>0.96367197883451439</v>
      </c>
      <c r="D22" s="94">
        <f t="shared" ref="D22:D70" si="0">1-C22</f>
        <v>3.6328021165485613E-2</v>
      </c>
      <c r="E22" s="94"/>
      <c r="F22" s="94"/>
      <c r="G22" s="94"/>
      <c r="H22" s="94"/>
      <c r="I22" s="94"/>
    </row>
    <row r="23" spans="1:21" s="2" customFormat="1" x14ac:dyDescent="0.35">
      <c r="B23" s="94" t="s">
        <v>6</v>
      </c>
      <c r="C23" s="94">
        <f>C13/C4</f>
        <v>0.96143938716848931</v>
      </c>
      <c r="D23" s="94">
        <f t="shared" si="0"/>
        <v>3.8560612831510688E-2</v>
      </c>
      <c r="E23" s="94"/>
      <c r="F23" s="94"/>
      <c r="G23" s="94"/>
      <c r="H23" s="94"/>
      <c r="I23" s="94"/>
    </row>
    <row r="24" spans="1:21" s="2" customFormat="1" x14ac:dyDescent="0.35">
      <c r="A24" s="93"/>
      <c r="B24" s="94" t="s">
        <v>54</v>
      </c>
      <c r="C24" s="94">
        <f>D13/D4</f>
        <v>0.93938999371125342</v>
      </c>
      <c r="D24" s="94">
        <f t="shared" si="0"/>
        <v>6.0610006288746576E-2</v>
      </c>
      <c r="E24" s="94"/>
      <c r="F24" s="94"/>
      <c r="G24" s="94"/>
      <c r="H24" s="94"/>
      <c r="I24" s="94"/>
    </row>
    <row r="25" spans="1:21" s="2" customFormat="1" x14ac:dyDescent="0.35">
      <c r="A25" s="93"/>
      <c r="B25" s="94" t="s">
        <v>55</v>
      </c>
      <c r="C25" s="94">
        <f>E13/E4</f>
        <v>0.91705193719830735</v>
      </c>
      <c r="D25" s="94">
        <f t="shared" si="0"/>
        <v>8.2948062801692646E-2</v>
      </c>
      <c r="E25" s="94"/>
      <c r="F25" s="94"/>
      <c r="G25" s="94"/>
      <c r="H25" s="94"/>
      <c r="I25" s="94"/>
    </row>
    <row r="26" spans="1:21" s="2" customFormat="1" x14ac:dyDescent="0.35">
      <c r="A26" s="93"/>
      <c r="B26" s="94" t="s">
        <v>153</v>
      </c>
      <c r="C26" s="94">
        <f>F13/F4</f>
        <v>0.91116053278419806</v>
      </c>
      <c r="D26" s="94">
        <f t="shared" si="0"/>
        <v>8.8839467215801937E-2</v>
      </c>
      <c r="E26" s="94"/>
      <c r="F26" s="94"/>
      <c r="G26" s="94"/>
      <c r="H26" s="94"/>
      <c r="I26" s="94"/>
    </row>
    <row r="27" spans="1:21" s="2" customFormat="1" x14ac:dyDescent="0.35">
      <c r="A27" s="93"/>
      <c r="B27" s="94" t="s">
        <v>154</v>
      </c>
      <c r="C27" s="94">
        <f>G13/G4</f>
        <v>0.90076904972049798</v>
      </c>
      <c r="D27" s="94">
        <f t="shared" si="0"/>
        <v>9.9230950279502017E-2</v>
      </c>
      <c r="E27" s="94"/>
      <c r="F27" s="94"/>
      <c r="G27" s="94"/>
      <c r="H27" s="94"/>
      <c r="I27" s="94"/>
    </row>
    <row r="28" spans="1:21" s="2" customFormat="1" x14ac:dyDescent="0.35">
      <c r="A28" s="93"/>
      <c r="B28" s="94" t="s">
        <v>201</v>
      </c>
      <c r="C28" s="94">
        <f>H13/H4</f>
        <v>0.91372423541535652</v>
      </c>
      <c r="D28" s="94">
        <f t="shared" si="0"/>
        <v>8.6275764584643477E-2</v>
      </c>
      <c r="E28" s="94"/>
      <c r="F28" s="94"/>
      <c r="G28" s="94"/>
      <c r="H28" s="94"/>
      <c r="I28" s="94"/>
    </row>
    <row r="29" spans="1:21" s="2" customFormat="1" x14ac:dyDescent="0.35">
      <c r="A29" s="93"/>
      <c r="B29" s="94" t="s">
        <v>202</v>
      </c>
      <c r="C29" s="94">
        <f>I13/I4</f>
        <v>0.92519131220454598</v>
      </c>
      <c r="D29" s="94">
        <f t="shared" si="0"/>
        <v>7.4808687795454021E-2</v>
      </c>
      <c r="E29" s="94"/>
      <c r="F29" s="94"/>
      <c r="G29" s="94"/>
      <c r="H29" s="94"/>
      <c r="I29" s="94"/>
    </row>
    <row r="30" spans="1:21" s="2" customFormat="1" x14ac:dyDescent="0.35">
      <c r="A30" s="93"/>
      <c r="B30" s="94" t="s">
        <v>204</v>
      </c>
      <c r="C30" s="94">
        <f>J13/J4</f>
        <v>0.92253745592139536</v>
      </c>
      <c r="D30" s="94">
        <f t="shared" si="0"/>
        <v>7.7462544078604645E-2</v>
      </c>
      <c r="E30" s="94"/>
      <c r="F30" s="94"/>
      <c r="G30" s="94"/>
      <c r="H30" s="94"/>
      <c r="I30" s="94"/>
    </row>
    <row r="31" spans="1:21" s="2" customFormat="1" x14ac:dyDescent="0.35">
      <c r="A31" s="93"/>
      <c r="B31" s="94" t="s">
        <v>205</v>
      </c>
      <c r="C31" s="94">
        <f>K13/K4</f>
        <v>0.90502344688419667</v>
      </c>
      <c r="D31" s="94">
        <f t="shared" si="0"/>
        <v>9.497655311580333E-2</v>
      </c>
      <c r="E31" s="94"/>
      <c r="F31" s="94"/>
      <c r="G31" s="94"/>
      <c r="H31" s="94"/>
      <c r="I31" s="94"/>
    </row>
    <row r="32" spans="1:21" s="2" customFormat="1" x14ac:dyDescent="0.35">
      <c r="A32" s="93"/>
      <c r="B32" s="94" t="s">
        <v>246</v>
      </c>
      <c r="C32" s="94">
        <f>L13/L4</f>
        <v>0.8793836317495719</v>
      </c>
      <c r="D32" s="94">
        <f t="shared" si="0"/>
        <v>0.1206163682504281</v>
      </c>
      <c r="E32" s="94"/>
      <c r="F32" s="94"/>
      <c r="G32" s="94"/>
      <c r="H32" s="94"/>
      <c r="I32" s="94"/>
    </row>
    <row r="33" spans="1:9" s="2" customFormat="1" x14ac:dyDescent="0.35">
      <c r="A33" s="93"/>
      <c r="B33" s="94" t="s">
        <v>247</v>
      </c>
      <c r="C33" s="94">
        <f>M13/M4</f>
        <v>0.87827236060269442</v>
      </c>
      <c r="D33" s="94">
        <f t="shared" si="0"/>
        <v>0.12172763939730558</v>
      </c>
      <c r="E33" s="94"/>
      <c r="F33" s="94"/>
      <c r="G33" s="94"/>
      <c r="H33" s="94"/>
      <c r="I33" s="94"/>
    </row>
    <row r="34" spans="1:9" s="2" customFormat="1" x14ac:dyDescent="0.35">
      <c r="A34" s="93"/>
      <c r="B34" s="94" t="s">
        <v>249</v>
      </c>
      <c r="C34" s="94">
        <f>N13/N4</f>
        <v>0.86651490961763145</v>
      </c>
      <c r="D34" s="94">
        <f t="shared" si="0"/>
        <v>0.13348509038236855</v>
      </c>
      <c r="E34" s="94"/>
      <c r="F34" s="94"/>
      <c r="G34" s="94"/>
      <c r="H34" s="94"/>
      <c r="I34" s="94"/>
    </row>
    <row r="35" spans="1:9" s="2" customFormat="1" x14ac:dyDescent="0.35">
      <c r="A35" s="93"/>
      <c r="B35" s="94" t="s">
        <v>250</v>
      </c>
      <c r="C35" s="94">
        <f>O13/O4</f>
        <v>0.8584450988148985</v>
      </c>
      <c r="D35" s="94">
        <f t="shared" si="0"/>
        <v>0.1415549011851015</v>
      </c>
      <c r="E35" s="94"/>
      <c r="F35" s="94"/>
      <c r="G35" s="94"/>
      <c r="H35" s="94"/>
      <c r="I35" s="94"/>
    </row>
    <row r="36" spans="1:9" s="2" customFormat="1" x14ac:dyDescent="0.35">
      <c r="A36" s="93"/>
      <c r="B36" s="219" t="s">
        <v>298</v>
      </c>
      <c r="C36" s="219">
        <f>P13/P4</f>
        <v>0.85180308388051673</v>
      </c>
      <c r="D36" s="219">
        <f t="shared" si="0"/>
        <v>0.14819691611948327</v>
      </c>
      <c r="E36" s="94"/>
      <c r="F36" s="94"/>
      <c r="G36" s="94"/>
      <c r="H36" s="94"/>
      <c r="I36" s="94"/>
    </row>
    <row r="37" spans="1:9" s="2" customFormat="1" x14ac:dyDescent="0.35">
      <c r="A37" s="93"/>
      <c r="B37" s="219" t="s">
        <v>299</v>
      </c>
      <c r="C37" s="219">
        <f>Q13/Q4</f>
        <v>0.87088088098017735</v>
      </c>
      <c r="D37" s="219">
        <f t="shared" si="0"/>
        <v>0.12911911901982265</v>
      </c>
      <c r="E37" s="94"/>
      <c r="F37" s="94"/>
      <c r="G37" s="94"/>
      <c r="H37" s="94"/>
      <c r="I37" s="94"/>
    </row>
    <row r="38" spans="1:9" s="2" customFormat="1" x14ac:dyDescent="0.35">
      <c r="A38" s="93" t="s">
        <v>80</v>
      </c>
      <c r="B38" s="94" t="s">
        <v>5</v>
      </c>
      <c r="C38" s="94" t="e">
        <f>B14/B5</f>
        <v>#DIV/0!</v>
      </c>
      <c r="D38" s="94" t="e">
        <f t="shared" si="0"/>
        <v>#DIV/0!</v>
      </c>
      <c r="E38" s="94"/>
      <c r="F38" s="94"/>
      <c r="G38" s="94"/>
      <c r="H38" s="94"/>
      <c r="I38" s="94"/>
    </row>
    <row r="39" spans="1:9" s="2" customFormat="1" x14ac:dyDescent="0.35">
      <c r="A39" s="93"/>
      <c r="B39" s="94" t="s">
        <v>6</v>
      </c>
      <c r="C39" s="94" t="e">
        <f>C14/C5</f>
        <v>#DIV/0!</v>
      </c>
      <c r="D39" s="94" t="e">
        <f t="shared" si="0"/>
        <v>#DIV/0!</v>
      </c>
      <c r="E39" s="94"/>
      <c r="F39" s="94"/>
      <c r="G39" s="94"/>
      <c r="H39" s="94"/>
      <c r="I39" s="94"/>
    </row>
    <row r="40" spans="1:9" s="2" customFormat="1" x14ac:dyDescent="0.35">
      <c r="A40" s="93"/>
      <c r="B40" s="94" t="s">
        <v>54</v>
      </c>
      <c r="C40" s="94">
        <f>D14/D5</f>
        <v>0.97789494179433045</v>
      </c>
      <c r="D40" s="94">
        <f t="shared" si="0"/>
        <v>2.2105058205669548E-2</v>
      </c>
      <c r="E40" s="94"/>
      <c r="F40" s="94"/>
      <c r="G40" s="94"/>
      <c r="H40" s="94"/>
      <c r="I40" s="94"/>
    </row>
    <row r="41" spans="1:9" s="2" customFormat="1" x14ac:dyDescent="0.35">
      <c r="A41" s="93"/>
      <c r="B41" s="94" t="s">
        <v>55</v>
      </c>
      <c r="C41" s="94">
        <f>E14/E5</f>
        <v>0.97684295797835574</v>
      </c>
      <c r="D41" s="94">
        <f t="shared" si="0"/>
        <v>2.3157042021644259E-2</v>
      </c>
      <c r="E41" s="94"/>
      <c r="F41" s="94"/>
      <c r="G41" s="94"/>
      <c r="H41" s="94"/>
      <c r="I41" s="94"/>
    </row>
    <row r="42" spans="1:9" s="2" customFormat="1" x14ac:dyDescent="0.35">
      <c r="A42" s="93"/>
      <c r="B42" s="94" t="s">
        <v>153</v>
      </c>
      <c r="C42" s="94">
        <f>F14/F5</f>
        <v>0.97794233448338541</v>
      </c>
      <c r="D42" s="94">
        <f t="shared" si="0"/>
        <v>2.2057665516614589E-2</v>
      </c>
      <c r="E42" s="94"/>
      <c r="F42" s="94"/>
      <c r="G42" s="94"/>
      <c r="H42" s="94"/>
      <c r="I42" s="94"/>
    </row>
    <row r="43" spans="1:9" s="2" customFormat="1" x14ac:dyDescent="0.35">
      <c r="A43" s="93"/>
      <c r="B43" s="94" t="s">
        <v>154</v>
      </c>
      <c r="C43" s="94">
        <f>G14/G5</f>
        <v>0.96342540002513977</v>
      </c>
      <c r="D43" s="94">
        <f t="shared" si="0"/>
        <v>3.6574599974860234E-2</v>
      </c>
      <c r="E43" s="94"/>
      <c r="F43" s="94"/>
      <c r="G43" s="94"/>
      <c r="H43" s="94"/>
      <c r="I43" s="94"/>
    </row>
    <row r="44" spans="1:9" s="2" customFormat="1" x14ac:dyDescent="0.35">
      <c r="A44" s="93"/>
      <c r="B44" s="94" t="s">
        <v>201</v>
      </c>
      <c r="C44" s="94">
        <f>H14/H5</f>
        <v>0.96997288467446263</v>
      </c>
      <c r="D44" s="94">
        <f t="shared" si="0"/>
        <v>3.0027115325537368E-2</v>
      </c>
      <c r="E44" s="94"/>
      <c r="F44" s="94"/>
      <c r="G44" s="94"/>
      <c r="H44" s="94"/>
      <c r="I44" s="94"/>
    </row>
    <row r="45" spans="1:9" s="2" customFormat="1" x14ac:dyDescent="0.35">
      <c r="A45" s="93"/>
      <c r="B45" s="94" t="s">
        <v>202</v>
      </c>
      <c r="C45" s="94">
        <f>I14/I5</f>
        <v>0.96997607019090037</v>
      </c>
      <c r="D45" s="94">
        <f t="shared" si="0"/>
        <v>3.0023929809099625E-2</v>
      </c>
      <c r="E45" s="94"/>
      <c r="F45" s="94"/>
      <c r="G45" s="94"/>
      <c r="H45" s="94"/>
      <c r="I45" s="94"/>
    </row>
    <row r="46" spans="1:9" s="2" customFormat="1" x14ac:dyDescent="0.35">
      <c r="A46" s="93"/>
      <c r="B46" s="94" t="s">
        <v>204</v>
      </c>
      <c r="C46" s="94">
        <f>J14/J5</f>
        <v>0.96123431698423722</v>
      </c>
      <c r="D46" s="94">
        <f t="shared" si="0"/>
        <v>3.8765683015762775E-2</v>
      </c>
      <c r="E46" s="94"/>
      <c r="F46" s="94"/>
      <c r="G46" s="94"/>
      <c r="H46" s="94"/>
      <c r="I46" s="94"/>
    </row>
    <row r="47" spans="1:9" s="2" customFormat="1" x14ac:dyDescent="0.35">
      <c r="A47" s="93"/>
      <c r="B47" s="94" t="s">
        <v>205</v>
      </c>
      <c r="C47" s="94">
        <f>K14/K5</f>
        <v>0.96141030225901281</v>
      </c>
      <c r="D47" s="94">
        <f t="shared" si="0"/>
        <v>3.8589697740987194E-2</v>
      </c>
      <c r="E47" s="94"/>
      <c r="F47" s="94"/>
      <c r="G47" s="94"/>
      <c r="H47" s="94"/>
      <c r="I47" s="94"/>
    </row>
    <row r="48" spans="1:9" s="2" customFormat="1" x14ac:dyDescent="0.35">
      <c r="A48" s="93"/>
      <c r="B48" s="94" t="s">
        <v>246</v>
      </c>
      <c r="C48" s="94">
        <f>L14/L5</f>
        <v>0.95578218420696748</v>
      </c>
      <c r="D48" s="94">
        <f t="shared" si="0"/>
        <v>4.4217815793032522E-2</v>
      </c>
      <c r="E48" s="94"/>
      <c r="F48" s="94"/>
      <c r="G48" s="94"/>
      <c r="H48" s="94"/>
      <c r="I48" s="94"/>
    </row>
    <row r="49" spans="1:9" s="2" customFormat="1" x14ac:dyDescent="0.35">
      <c r="A49" s="93"/>
      <c r="B49" s="94" t="s">
        <v>247</v>
      </c>
      <c r="C49" s="94">
        <f>M14/M5</f>
        <v>0.9638022474747745</v>
      </c>
      <c r="D49" s="94">
        <f t="shared" si="0"/>
        <v>3.6197752525225502E-2</v>
      </c>
      <c r="E49" s="94"/>
      <c r="F49" s="94"/>
      <c r="G49" s="94"/>
      <c r="H49" s="94"/>
      <c r="I49" s="94"/>
    </row>
    <row r="50" spans="1:9" s="2" customFormat="1" x14ac:dyDescent="0.35">
      <c r="A50" s="93"/>
      <c r="B50" s="94" t="s">
        <v>249</v>
      </c>
      <c r="C50" s="94">
        <f>N14/N5</f>
        <v>0.99978204305529605</v>
      </c>
      <c r="D50" s="94">
        <f t="shared" si="0"/>
        <v>2.1795694470394533E-4</v>
      </c>
      <c r="E50" s="94"/>
      <c r="F50" s="94"/>
      <c r="G50" s="94"/>
      <c r="H50" s="94"/>
      <c r="I50" s="94"/>
    </row>
    <row r="51" spans="1:9" s="2" customFormat="1" x14ac:dyDescent="0.35">
      <c r="A51" s="93"/>
      <c r="B51" s="94" t="s">
        <v>250</v>
      </c>
      <c r="C51" s="94">
        <f>O14/O5</f>
        <v>0.9999890345173712</v>
      </c>
      <c r="D51" s="94">
        <f t="shared" si="0"/>
        <v>1.0965482628799705E-5</v>
      </c>
      <c r="E51" s="94"/>
      <c r="F51" s="94"/>
      <c r="G51" s="94"/>
      <c r="H51" s="94"/>
      <c r="I51" s="94"/>
    </row>
    <row r="52" spans="1:9" s="2" customFormat="1" x14ac:dyDescent="0.35">
      <c r="A52" s="93"/>
      <c r="B52" s="219" t="s">
        <v>298</v>
      </c>
      <c r="C52" s="219">
        <f>P14/P5</f>
        <v>0.95992095279624368</v>
      </c>
      <c r="D52" s="219">
        <f t="shared" si="0"/>
        <v>4.0079047203756324E-2</v>
      </c>
      <c r="E52" s="94"/>
      <c r="F52" s="94"/>
      <c r="G52" s="94"/>
      <c r="H52" s="94"/>
      <c r="I52" s="94"/>
    </row>
    <row r="53" spans="1:9" s="2" customFormat="1" x14ac:dyDescent="0.35">
      <c r="A53" s="93"/>
      <c r="B53" s="219" t="s">
        <v>299</v>
      </c>
      <c r="C53" s="219">
        <f>Q14/Q5</f>
        <v>0.96489033919065836</v>
      </c>
      <c r="D53" s="219">
        <f t="shared" si="0"/>
        <v>3.5109660809341636E-2</v>
      </c>
      <c r="E53" s="94"/>
      <c r="F53" s="94"/>
      <c r="G53" s="94"/>
      <c r="H53" s="94"/>
      <c r="I53" s="94"/>
    </row>
    <row r="54" spans="1:9" s="2" customFormat="1" x14ac:dyDescent="0.35">
      <c r="A54" s="93" t="s">
        <v>82</v>
      </c>
      <c r="B54" s="94" t="s">
        <v>5</v>
      </c>
      <c r="C54" s="94">
        <f>B15/B6</f>
        <v>0.97296938890478668</v>
      </c>
      <c r="D54" s="94">
        <f t="shared" si="0"/>
        <v>2.7030611095213319E-2</v>
      </c>
      <c r="E54" s="94"/>
      <c r="F54" s="94"/>
      <c r="G54" s="94"/>
      <c r="H54" s="94"/>
      <c r="I54" s="94"/>
    </row>
    <row r="55" spans="1:9" s="2" customFormat="1" x14ac:dyDescent="0.35">
      <c r="A55" s="93"/>
      <c r="B55" s="94" t="s">
        <v>6</v>
      </c>
      <c r="C55" s="94">
        <f>C15/C6</f>
        <v>0.97157977963296283</v>
      </c>
      <c r="D55" s="94">
        <f t="shared" si="0"/>
        <v>2.8420220367037174E-2</v>
      </c>
      <c r="E55" s="94"/>
      <c r="F55" s="94"/>
      <c r="G55" s="94"/>
      <c r="H55" s="94"/>
      <c r="I55" s="94"/>
    </row>
    <row r="56" spans="1:9" s="2" customFormat="1" x14ac:dyDescent="0.35">
      <c r="A56" s="93"/>
      <c r="B56" s="94" t="s">
        <v>54</v>
      </c>
      <c r="C56" s="94">
        <f>D15/D6</f>
        <v>0.96856314847109326</v>
      </c>
      <c r="D56" s="94">
        <f t="shared" si="0"/>
        <v>3.143685152890674E-2</v>
      </c>
      <c r="E56" s="94"/>
      <c r="F56" s="94"/>
      <c r="G56" s="94"/>
      <c r="H56" s="94"/>
      <c r="I56" s="94"/>
    </row>
    <row r="57" spans="1:9" s="2" customFormat="1" x14ac:dyDescent="0.35">
      <c r="A57" s="93"/>
      <c r="B57" s="94" t="s">
        <v>55</v>
      </c>
      <c r="C57" s="94">
        <f>E15/E6</f>
        <v>0.96877692866588705</v>
      </c>
      <c r="D57" s="94">
        <f t="shared" si="0"/>
        <v>3.1223071334112951E-2</v>
      </c>
      <c r="E57" s="94"/>
      <c r="F57" s="94"/>
      <c r="G57" s="94"/>
      <c r="H57" s="94"/>
      <c r="I57" s="94"/>
    </row>
    <row r="58" spans="1:9" s="2" customFormat="1" x14ac:dyDescent="0.35">
      <c r="A58" s="93"/>
      <c r="B58" s="94" t="s">
        <v>153</v>
      </c>
      <c r="C58" s="94">
        <f>F15/F6</f>
        <v>0.97392134486357373</v>
      </c>
      <c r="D58" s="94">
        <f t="shared" si="0"/>
        <v>2.6078655136426265E-2</v>
      </c>
      <c r="E58" s="94"/>
      <c r="F58" s="94"/>
      <c r="G58" s="94"/>
      <c r="H58" s="94"/>
      <c r="I58" s="94"/>
    </row>
    <row r="59" spans="1:9" s="2" customFormat="1" x14ac:dyDescent="0.35">
      <c r="A59" s="93"/>
      <c r="B59" s="94" t="s">
        <v>154</v>
      </c>
      <c r="C59" s="94">
        <f>G15/G6</f>
        <v>0.97469625840435126</v>
      </c>
      <c r="D59" s="94">
        <f t="shared" si="0"/>
        <v>2.5303741595648743E-2</v>
      </c>
      <c r="E59" s="94"/>
      <c r="F59" s="94"/>
      <c r="G59" s="94"/>
      <c r="H59" s="94"/>
      <c r="I59" s="94"/>
    </row>
    <row r="60" spans="1:9" s="2" customFormat="1" x14ac:dyDescent="0.35">
      <c r="A60" s="93"/>
      <c r="B60" s="94" t="s">
        <v>201</v>
      </c>
      <c r="C60" s="94">
        <f>H15/H6</f>
        <v>0.97402611363366265</v>
      </c>
      <c r="D60" s="94">
        <f t="shared" si="0"/>
        <v>2.5973886366337351E-2</v>
      </c>
      <c r="E60" s="94"/>
      <c r="F60" s="94"/>
      <c r="G60" s="94"/>
      <c r="H60" s="94"/>
      <c r="I60" s="94"/>
    </row>
    <row r="61" spans="1:9" s="2" customFormat="1" x14ac:dyDescent="0.35">
      <c r="A61" s="93"/>
      <c r="B61" s="94" t="s">
        <v>202</v>
      </c>
      <c r="C61" s="94">
        <f>I15/I6</f>
        <v>0.97442488922104131</v>
      </c>
      <c r="D61" s="94">
        <f t="shared" si="0"/>
        <v>2.5575110778958687E-2</v>
      </c>
      <c r="E61" s="94"/>
      <c r="F61" s="94"/>
      <c r="G61" s="94"/>
      <c r="H61" s="94"/>
      <c r="I61" s="94"/>
    </row>
    <row r="62" spans="1:9" s="2" customFormat="1" x14ac:dyDescent="0.35">
      <c r="A62" s="93"/>
      <c r="B62" s="94" t="s">
        <v>204</v>
      </c>
      <c r="C62" s="94">
        <f>J15/J6</f>
        <v>0.97341891383931478</v>
      </c>
      <c r="D62" s="94">
        <f t="shared" si="0"/>
        <v>2.6581086160685219E-2</v>
      </c>
      <c r="E62" s="94"/>
      <c r="F62" s="94"/>
      <c r="G62" s="94"/>
      <c r="H62" s="94"/>
      <c r="I62" s="94"/>
    </row>
    <row r="63" spans="1:9" s="2" customFormat="1" x14ac:dyDescent="0.35">
      <c r="A63" s="93"/>
      <c r="B63" s="94" t="s">
        <v>205</v>
      </c>
      <c r="C63" s="94">
        <f>K15/K6</f>
        <v>0.97362895162385354</v>
      </c>
      <c r="D63" s="94">
        <f t="shared" si="0"/>
        <v>2.6371048376146455E-2</v>
      </c>
      <c r="E63" s="94"/>
      <c r="F63" s="94"/>
      <c r="G63" s="94"/>
      <c r="H63" s="94"/>
      <c r="I63" s="94"/>
    </row>
    <row r="64" spans="1:9" s="2" customFormat="1" x14ac:dyDescent="0.35">
      <c r="A64" s="93"/>
      <c r="B64" s="94" t="s">
        <v>246</v>
      </c>
      <c r="C64" s="94">
        <f>L15/L6</f>
        <v>0.65881967184367585</v>
      </c>
      <c r="D64" s="94">
        <f t="shared" si="0"/>
        <v>0.34118032815632415</v>
      </c>
      <c r="E64" s="94"/>
      <c r="F64" s="94"/>
      <c r="G64" s="94"/>
      <c r="H64" s="94"/>
      <c r="I64" s="94"/>
    </row>
    <row r="65" spans="1:9" s="2" customFormat="1" x14ac:dyDescent="0.35">
      <c r="A65" s="93"/>
      <c r="B65" s="94" t="s">
        <v>247</v>
      </c>
      <c r="C65" s="94">
        <f>M15/M6</f>
        <v>0.68378830184738737</v>
      </c>
      <c r="D65" s="94">
        <f t="shared" si="0"/>
        <v>0.31621169815261263</v>
      </c>
      <c r="E65" s="94"/>
      <c r="F65" s="94"/>
      <c r="G65" s="94"/>
      <c r="H65" s="94"/>
      <c r="I65" s="94"/>
    </row>
    <row r="66" spans="1:9" s="2" customFormat="1" x14ac:dyDescent="0.35">
      <c r="A66" s="93"/>
      <c r="B66" s="94" t="s">
        <v>249</v>
      </c>
      <c r="C66" s="94">
        <f>N15/N6</f>
        <v>0.91012826029184879</v>
      </c>
      <c r="D66" s="94">
        <f t="shared" si="0"/>
        <v>8.987173970815121E-2</v>
      </c>
      <c r="E66" s="94"/>
      <c r="F66" s="94"/>
      <c r="G66" s="94"/>
      <c r="H66" s="94"/>
      <c r="I66" s="94"/>
    </row>
    <row r="67" spans="1:9" s="2" customFormat="1" x14ac:dyDescent="0.35">
      <c r="A67" s="93"/>
      <c r="B67" s="94" t="s">
        <v>250</v>
      </c>
      <c r="C67" s="94">
        <f>O15/O6</f>
        <v>0.9092683405020866</v>
      </c>
      <c r="D67" s="94">
        <f t="shared" si="0"/>
        <v>9.0731659497913397E-2</v>
      </c>
      <c r="E67" s="94"/>
      <c r="F67" s="94"/>
      <c r="G67" s="94"/>
      <c r="H67" s="94"/>
      <c r="I67" s="94"/>
    </row>
    <row r="68" spans="1:9" s="2" customFormat="1" x14ac:dyDescent="0.35">
      <c r="A68" s="93"/>
      <c r="B68" s="219" t="s">
        <v>298</v>
      </c>
      <c r="C68" s="219">
        <f>P15/P6</f>
        <v>0.95628255676051199</v>
      </c>
      <c r="D68" s="219">
        <f t="shared" si="0"/>
        <v>4.3717443239488007E-2</v>
      </c>
      <c r="E68" s="94"/>
      <c r="F68" s="94"/>
      <c r="G68" s="94"/>
      <c r="H68" s="94"/>
      <c r="I68" s="94"/>
    </row>
    <row r="69" spans="1:9" s="2" customFormat="1" x14ac:dyDescent="0.35">
      <c r="A69" s="93"/>
      <c r="B69" s="219" t="s">
        <v>299</v>
      </c>
      <c r="C69" s="219">
        <f>Q15/Q6</f>
        <v>0.91068759152938317</v>
      </c>
      <c r="D69" s="219">
        <f t="shared" si="0"/>
        <v>8.9312408470616833E-2</v>
      </c>
      <c r="E69" s="94"/>
      <c r="F69" s="94"/>
      <c r="G69" s="94"/>
      <c r="H69" s="94"/>
      <c r="I69" s="94"/>
    </row>
    <row r="70" spans="1:9" s="2" customFormat="1" x14ac:dyDescent="0.35">
      <c r="A70" s="93" t="s">
        <v>83</v>
      </c>
      <c r="B70" s="94" t="s">
        <v>5</v>
      </c>
      <c r="C70" s="94">
        <f>B16/B7</f>
        <v>0.57631005801244661</v>
      </c>
      <c r="D70" s="94">
        <f t="shared" si="0"/>
        <v>0.42368994198755339</v>
      </c>
      <c r="E70" s="94"/>
      <c r="F70" s="94"/>
      <c r="G70" s="94"/>
      <c r="H70" s="94"/>
      <c r="I70" s="94"/>
    </row>
    <row r="71" spans="1:9" s="2" customFormat="1" x14ac:dyDescent="0.35">
      <c r="A71" s="93"/>
      <c r="B71" s="94" t="s">
        <v>6</v>
      </c>
      <c r="C71" s="94">
        <f>C16/C7</f>
        <v>0.5721133425751731</v>
      </c>
      <c r="D71" s="94">
        <f t="shared" ref="D71:D85" si="1">1-C71</f>
        <v>0.4278866574248269</v>
      </c>
      <c r="E71" s="94"/>
      <c r="F71" s="94"/>
      <c r="G71" s="94"/>
      <c r="H71" s="94"/>
      <c r="I71" s="94"/>
    </row>
    <row r="72" spans="1:9" s="2" customFormat="1" x14ac:dyDescent="0.35">
      <c r="A72" s="93"/>
      <c r="B72" s="94" t="s">
        <v>54</v>
      </c>
      <c r="C72" s="94">
        <f>D16/D7</f>
        <v>0.64312509052520661</v>
      </c>
      <c r="D72" s="94">
        <f t="shared" si="1"/>
        <v>0.35687490947479339</v>
      </c>
      <c r="E72" s="94"/>
      <c r="F72" s="94"/>
      <c r="G72" s="94"/>
      <c r="H72" s="94"/>
      <c r="I72" s="94"/>
    </row>
    <row r="73" spans="1:9" s="2" customFormat="1" x14ac:dyDescent="0.35">
      <c r="A73" s="93"/>
      <c r="B73" s="94" t="s">
        <v>55</v>
      </c>
      <c r="C73" s="94">
        <f>E16/E7</f>
        <v>0.62152263305974997</v>
      </c>
      <c r="D73" s="94">
        <f t="shared" si="1"/>
        <v>0.37847736694025003</v>
      </c>
      <c r="E73" s="94"/>
      <c r="F73" s="94"/>
      <c r="G73" s="94"/>
      <c r="H73" s="94"/>
      <c r="I73" s="94"/>
    </row>
    <row r="74" spans="1:9" s="2" customFormat="1" x14ac:dyDescent="0.35">
      <c r="A74" s="93"/>
      <c r="B74" s="94" t="s">
        <v>153</v>
      </c>
      <c r="C74" s="94">
        <f>F16/F7</f>
        <v>0.69428562240103842</v>
      </c>
      <c r="D74" s="94">
        <f t="shared" si="1"/>
        <v>0.30571437759896158</v>
      </c>
      <c r="E74" s="94"/>
      <c r="F74" s="94"/>
      <c r="G74" s="94"/>
      <c r="H74" s="94"/>
      <c r="I74" s="94"/>
    </row>
    <row r="75" spans="1:9" s="2" customFormat="1" x14ac:dyDescent="0.35">
      <c r="A75" s="93"/>
      <c r="B75" s="94" t="s">
        <v>154</v>
      </c>
      <c r="C75" s="94">
        <f>G16/G7</f>
        <v>0.71716140916228299</v>
      </c>
      <c r="D75" s="94">
        <f t="shared" si="1"/>
        <v>0.28283859083771701</v>
      </c>
      <c r="E75" s="94"/>
      <c r="F75" s="94"/>
      <c r="G75" s="94"/>
      <c r="H75" s="94"/>
      <c r="I75" s="94"/>
    </row>
    <row r="76" spans="1:9" s="2" customFormat="1" x14ac:dyDescent="0.35">
      <c r="A76" s="93"/>
      <c r="B76" s="94" t="s">
        <v>201</v>
      </c>
      <c r="C76" s="94">
        <f>H16/H7</f>
        <v>0.71679698519744717</v>
      </c>
      <c r="D76" s="94">
        <f t="shared" si="1"/>
        <v>0.28320301480255283</v>
      </c>
      <c r="E76" s="94"/>
      <c r="F76" s="94"/>
      <c r="G76" s="94"/>
      <c r="H76" s="94"/>
      <c r="I76" s="94"/>
    </row>
    <row r="77" spans="1:9" s="2" customFormat="1" x14ac:dyDescent="0.35">
      <c r="A77" s="93"/>
      <c r="B77" s="94" t="s">
        <v>202</v>
      </c>
      <c r="C77" s="94">
        <f>I16/I7</f>
        <v>0.69747939350768295</v>
      </c>
      <c r="D77" s="94">
        <f t="shared" si="1"/>
        <v>0.30252060649231705</v>
      </c>
      <c r="E77" s="94"/>
      <c r="F77" s="94"/>
      <c r="G77" s="94"/>
      <c r="H77" s="94"/>
      <c r="I77" s="94"/>
    </row>
    <row r="78" spans="1:9" s="2" customFormat="1" x14ac:dyDescent="0.35">
      <c r="A78" s="93"/>
      <c r="B78" s="94" t="s">
        <v>204</v>
      </c>
      <c r="C78" s="94">
        <f>J16/J7</f>
        <v>0.64322115961580639</v>
      </c>
      <c r="D78" s="94">
        <f t="shared" si="1"/>
        <v>0.35677884038419361</v>
      </c>
      <c r="E78" s="94"/>
      <c r="F78" s="94"/>
      <c r="G78" s="94"/>
      <c r="H78" s="94"/>
      <c r="I78" s="94"/>
    </row>
    <row r="79" spans="1:9" s="2" customFormat="1" x14ac:dyDescent="0.35">
      <c r="A79" s="93"/>
      <c r="B79" s="94" t="s">
        <v>205</v>
      </c>
      <c r="C79" s="94">
        <f>K16/K7</f>
        <v>0.63923499393288541</v>
      </c>
      <c r="D79" s="94">
        <f t="shared" si="1"/>
        <v>0.36076500606711459</v>
      </c>
      <c r="E79" s="94"/>
      <c r="F79" s="94"/>
      <c r="G79" s="94"/>
      <c r="H79" s="94"/>
      <c r="I79" s="94"/>
    </row>
    <row r="80" spans="1:9" s="2" customFormat="1" x14ac:dyDescent="0.35">
      <c r="A80" s="93"/>
      <c r="B80" s="94" t="s">
        <v>246</v>
      </c>
      <c r="C80" s="94">
        <f>L16/L7</f>
        <v>0.60770409083635946</v>
      </c>
      <c r="D80" s="94">
        <f t="shared" si="1"/>
        <v>0.39229590916364054</v>
      </c>
      <c r="E80" s="94"/>
      <c r="F80" s="94"/>
      <c r="G80" s="94"/>
      <c r="H80" s="94"/>
      <c r="I80" s="94"/>
    </row>
    <row r="81" spans="1:9" s="2" customFormat="1" x14ac:dyDescent="0.35">
      <c r="A81" s="93"/>
      <c r="B81" s="94" t="s">
        <v>247</v>
      </c>
      <c r="C81" s="94">
        <f>M16/M7</f>
        <v>0.53300197127084015</v>
      </c>
      <c r="D81" s="94">
        <f t="shared" si="1"/>
        <v>0.46699802872915985</v>
      </c>
      <c r="E81" s="94"/>
      <c r="F81" s="94"/>
      <c r="G81" s="94"/>
      <c r="H81" s="94"/>
      <c r="I81" s="94"/>
    </row>
    <row r="82" spans="1:9" s="2" customFormat="1" x14ac:dyDescent="0.35">
      <c r="A82" s="93"/>
      <c r="B82" s="94" t="s">
        <v>249</v>
      </c>
      <c r="C82" s="94">
        <f>N16/N7</f>
        <v>0.60527624249673928</v>
      </c>
      <c r="D82" s="94">
        <f t="shared" si="1"/>
        <v>0.39472375750326072</v>
      </c>
      <c r="E82" s="94"/>
      <c r="F82" s="94"/>
      <c r="G82" s="94"/>
      <c r="H82" s="94"/>
      <c r="I82" s="94"/>
    </row>
    <row r="83" spans="1:9" s="2" customFormat="1" x14ac:dyDescent="0.35">
      <c r="A83" s="93"/>
      <c r="B83" s="94" t="s">
        <v>250</v>
      </c>
      <c r="C83" s="94">
        <f>O16/O7</f>
        <v>0.6022786385181671</v>
      </c>
      <c r="D83" s="94">
        <f t="shared" si="1"/>
        <v>0.3977213614818329</v>
      </c>
      <c r="E83" s="94"/>
      <c r="F83" s="94"/>
      <c r="G83" s="94"/>
      <c r="H83" s="94"/>
      <c r="I83" s="94"/>
    </row>
    <row r="84" spans="1:9" s="2" customFormat="1" x14ac:dyDescent="0.35">
      <c r="A84" s="93"/>
      <c r="B84" s="219" t="s">
        <v>298</v>
      </c>
      <c r="C84" s="219">
        <f>P16/P7</f>
        <v>0.63601450526679326</v>
      </c>
      <c r="D84" s="219">
        <f t="shared" si="1"/>
        <v>0.36398549473320674</v>
      </c>
      <c r="E84" s="94"/>
      <c r="F84" s="94"/>
      <c r="G84" s="94"/>
      <c r="H84" s="94"/>
      <c r="I84" s="94"/>
    </row>
    <row r="85" spans="1:9" s="2" customFormat="1" x14ac:dyDescent="0.35">
      <c r="A85" s="93"/>
      <c r="B85" s="219" t="s">
        <v>299</v>
      </c>
      <c r="C85" s="219">
        <f>Q16/Q7</f>
        <v>0.57322035060663257</v>
      </c>
      <c r="D85" s="219">
        <f t="shared" si="1"/>
        <v>0.42677964939336743</v>
      </c>
      <c r="E85" s="94"/>
      <c r="F85" s="94"/>
      <c r="G85" s="94"/>
      <c r="H85" s="94"/>
      <c r="I85" s="94"/>
    </row>
    <row r="86" spans="1:9" s="2" customFormat="1" x14ac:dyDescent="0.35">
      <c r="A86" s="93" t="s">
        <v>151</v>
      </c>
      <c r="B86" s="94" t="s">
        <v>5</v>
      </c>
      <c r="C86" s="94" t="e">
        <f>B17/B8</f>
        <v>#DIV/0!</v>
      </c>
      <c r="D86" s="94" t="e">
        <f>1-C86</f>
        <v>#DIV/0!</v>
      </c>
      <c r="E86" s="94"/>
      <c r="F86" s="94"/>
      <c r="G86" s="94"/>
      <c r="H86" s="94"/>
      <c r="I86" s="94"/>
    </row>
    <row r="87" spans="1:9" s="2" customFormat="1" x14ac:dyDescent="0.35">
      <c r="A87" s="93"/>
      <c r="B87" s="94" t="s">
        <v>6</v>
      </c>
      <c r="C87" s="94">
        <f>C17/C8</f>
        <v>0.88204921146779158</v>
      </c>
      <c r="D87" s="94">
        <f>1-C87</f>
        <v>0.11795078853220842</v>
      </c>
      <c r="E87" s="94"/>
      <c r="F87" s="94"/>
      <c r="G87" s="94"/>
      <c r="H87" s="94"/>
      <c r="I87" s="94"/>
    </row>
    <row r="88" spans="1:9" s="2" customFormat="1" x14ac:dyDescent="0.35">
      <c r="A88" s="93"/>
      <c r="B88" s="94" t="s">
        <v>54</v>
      </c>
      <c r="C88" s="94">
        <f>D17/D8</f>
        <v>0.99328745360332971</v>
      </c>
      <c r="D88" s="94">
        <f t="shared" ref="D88:D101" si="2">1-C88</f>
        <v>6.7125463966702936E-3</v>
      </c>
      <c r="E88" s="94"/>
      <c r="F88" s="94"/>
      <c r="G88" s="94"/>
      <c r="H88" s="94"/>
      <c r="I88" s="94"/>
    </row>
    <row r="89" spans="1:9" s="2" customFormat="1" x14ac:dyDescent="0.35">
      <c r="A89" s="93"/>
      <c r="B89" s="94" t="s">
        <v>55</v>
      </c>
      <c r="C89" s="94">
        <f>E17/E8</f>
        <v>0.99668216277646993</v>
      </c>
      <c r="D89" s="94">
        <f t="shared" si="2"/>
        <v>3.3178372235300735E-3</v>
      </c>
      <c r="E89" s="94"/>
      <c r="F89" s="94"/>
      <c r="G89" s="94"/>
      <c r="H89" s="94"/>
      <c r="I89" s="94"/>
    </row>
    <row r="90" spans="1:9" s="2" customFormat="1" x14ac:dyDescent="0.35">
      <c r="A90" s="93"/>
      <c r="B90" s="94" t="s">
        <v>153</v>
      </c>
      <c r="C90" s="94">
        <f>F17/F8</f>
        <v>0.99491625055373067</v>
      </c>
      <c r="D90" s="94">
        <f t="shared" si="2"/>
        <v>5.0837494462693256E-3</v>
      </c>
      <c r="E90" s="94"/>
      <c r="F90" s="94"/>
      <c r="G90" s="94"/>
      <c r="H90" s="94"/>
      <c r="I90" s="94"/>
    </row>
    <row r="91" spans="1:9" s="2" customFormat="1" x14ac:dyDescent="0.35">
      <c r="A91" s="93"/>
      <c r="B91" s="94" t="s">
        <v>154</v>
      </c>
      <c r="C91" s="94">
        <f>G17/G8</f>
        <v>0.99566890417657816</v>
      </c>
      <c r="D91" s="94">
        <f t="shared" si="2"/>
        <v>4.3310958234218377E-3</v>
      </c>
      <c r="E91" s="94"/>
      <c r="F91" s="94"/>
      <c r="G91" s="94"/>
      <c r="H91" s="94"/>
      <c r="I91" s="94"/>
    </row>
    <row r="92" spans="1:9" s="2" customFormat="1" x14ac:dyDescent="0.35">
      <c r="A92" s="93"/>
      <c r="B92" s="94" t="s">
        <v>201</v>
      </c>
      <c r="C92" s="94">
        <f>H17/H8</f>
        <v>0.99839735917620154</v>
      </c>
      <c r="D92" s="94">
        <f t="shared" si="2"/>
        <v>1.6026408237984624E-3</v>
      </c>
      <c r="E92" s="94"/>
      <c r="F92" s="94"/>
      <c r="G92" s="94"/>
      <c r="H92" s="94"/>
      <c r="I92" s="94"/>
    </row>
    <row r="93" spans="1:9" s="2" customFormat="1" x14ac:dyDescent="0.35">
      <c r="A93" s="93"/>
      <c r="B93" s="94" t="s">
        <v>202</v>
      </c>
      <c r="C93" s="94">
        <f>I17/I8</f>
        <v>0.99605434836464934</v>
      </c>
      <c r="D93" s="94">
        <f t="shared" si="2"/>
        <v>3.9456516353506554E-3</v>
      </c>
      <c r="E93" s="94"/>
      <c r="F93" s="94"/>
      <c r="G93" s="94"/>
      <c r="H93" s="94"/>
      <c r="I93" s="94"/>
    </row>
    <row r="94" spans="1:9" s="2" customFormat="1" x14ac:dyDescent="0.35">
      <c r="A94" s="93"/>
      <c r="B94" s="94" t="s">
        <v>204</v>
      </c>
      <c r="C94" s="94">
        <f>J17/J8</f>
        <v>0.99636077867272688</v>
      </c>
      <c r="D94" s="94">
        <f t="shared" si="2"/>
        <v>3.6392213272731233E-3</v>
      </c>
      <c r="E94" s="94"/>
      <c r="F94" s="94"/>
      <c r="G94" s="94"/>
      <c r="H94" s="94"/>
      <c r="I94" s="94"/>
    </row>
    <row r="95" spans="1:9" s="2" customFormat="1" x14ac:dyDescent="0.35">
      <c r="A95" s="93"/>
      <c r="B95" s="94" t="s">
        <v>205</v>
      </c>
      <c r="C95" s="94">
        <f>K17/K8</f>
        <v>0.99638796889210202</v>
      </c>
      <c r="D95" s="94">
        <f t="shared" si="2"/>
        <v>3.6120311078979839E-3</v>
      </c>
      <c r="E95" s="94"/>
      <c r="F95" s="94"/>
      <c r="G95" s="94"/>
      <c r="H95" s="94"/>
      <c r="I95" s="94"/>
    </row>
    <row r="96" spans="1:9" s="2" customFormat="1" x14ac:dyDescent="0.35">
      <c r="A96" s="93"/>
      <c r="B96" s="94" t="s">
        <v>246</v>
      </c>
      <c r="C96" s="94">
        <f>L17/L8</f>
        <v>0.99618242642165078</v>
      </c>
      <c r="D96" s="94">
        <f t="shared" si="2"/>
        <v>3.8175735783492204E-3</v>
      </c>
      <c r="E96" s="94"/>
      <c r="F96" s="94"/>
      <c r="G96" s="94"/>
      <c r="H96" s="94"/>
      <c r="I96" s="94"/>
    </row>
    <row r="97" spans="1:17" s="2" customFormat="1" x14ac:dyDescent="0.35">
      <c r="A97" s="93"/>
      <c r="B97" s="94" t="s">
        <v>247</v>
      </c>
      <c r="C97" s="94">
        <f>M17/M8</f>
        <v>0.99500988860074913</v>
      </c>
      <c r="D97" s="94">
        <f t="shared" si="2"/>
        <v>4.9901113992508739E-3</v>
      </c>
      <c r="E97" s="94"/>
      <c r="F97" s="94"/>
      <c r="G97" s="94"/>
      <c r="H97" s="94"/>
      <c r="I97" s="94"/>
    </row>
    <row r="98" spans="1:17" s="2" customFormat="1" x14ac:dyDescent="0.35">
      <c r="A98" s="93"/>
      <c r="B98" s="94" t="s">
        <v>249</v>
      </c>
      <c r="C98" s="371">
        <f>N17/N8</f>
        <v>0.99683833689905188</v>
      </c>
      <c r="D98" s="94">
        <f t="shared" si="2"/>
        <v>3.16166310094812E-3</v>
      </c>
      <c r="E98" s="94"/>
      <c r="F98" s="94"/>
      <c r="G98" s="94"/>
      <c r="H98" s="94"/>
      <c r="I98" s="94"/>
    </row>
    <row r="99" spans="1:17" s="2" customFormat="1" x14ac:dyDescent="0.35">
      <c r="A99" s="93"/>
      <c r="B99" s="94" t="s">
        <v>205</v>
      </c>
      <c r="C99" s="371">
        <f>O17/O8</f>
        <v>0.9904506023612365</v>
      </c>
      <c r="D99" s="94">
        <f t="shared" si="2"/>
        <v>9.5493976387635016E-3</v>
      </c>
      <c r="E99" s="94"/>
      <c r="F99" s="94"/>
      <c r="G99" s="94"/>
      <c r="H99" s="94"/>
      <c r="I99" s="94"/>
    </row>
    <row r="100" spans="1:17" s="2" customFormat="1" x14ac:dyDescent="0.35">
      <c r="A100" s="93"/>
      <c r="B100" s="219" t="s">
        <v>298</v>
      </c>
      <c r="C100" s="261">
        <f>P17/P8</f>
        <v>0.98936513765431433</v>
      </c>
      <c r="D100" s="219">
        <f t="shared" si="2"/>
        <v>1.0634862345685669E-2</v>
      </c>
      <c r="E100" s="94"/>
      <c r="F100" s="94"/>
      <c r="G100" s="94"/>
      <c r="H100" s="94"/>
      <c r="I100" s="94"/>
    </row>
    <row r="101" spans="1:17" s="2" customFormat="1" x14ac:dyDescent="0.35">
      <c r="A101" s="93"/>
      <c r="B101" s="219" t="s">
        <v>299</v>
      </c>
      <c r="C101" s="261">
        <f>Q17/Q8</f>
        <v>0.99716572656241675</v>
      </c>
      <c r="D101" s="219">
        <f t="shared" si="2"/>
        <v>2.8342734375832457E-3</v>
      </c>
      <c r="E101" s="94"/>
      <c r="F101" s="94"/>
      <c r="G101" s="94"/>
      <c r="H101" s="94"/>
      <c r="I101" s="94"/>
    </row>
    <row r="102" spans="1:17" s="2" customFormat="1" x14ac:dyDescent="0.35">
      <c r="A102" s="93" t="s">
        <v>84</v>
      </c>
      <c r="B102" s="94" t="s">
        <v>5</v>
      </c>
      <c r="C102" s="94" t="e">
        <f>B18/B9</f>
        <v>#DIV/0!</v>
      </c>
      <c r="D102" s="94" t="e">
        <f t="shared" ref="D102:D117" si="3">1-C102</f>
        <v>#DIV/0!</v>
      </c>
      <c r="E102" s="94"/>
      <c r="F102" s="94"/>
      <c r="G102" s="94"/>
      <c r="H102" s="94"/>
      <c r="I102" s="94"/>
    </row>
    <row r="103" spans="1:17" s="2" customFormat="1" x14ac:dyDescent="0.35">
      <c r="A103" s="93"/>
      <c r="B103" s="94" t="s">
        <v>6</v>
      </c>
      <c r="C103" s="94">
        <f>C18/C9</f>
        <v>0.92586755169205559</v>
      </c>
      <c r="D103" s="94">
        <f t="shared" si="3"/>
        <v>7.413244830794441E-2</v>
      </c>
      <c r="E103" s="94"/>
      <c r="F103" s="94"/>
      <c r="G103" s="94"/>
      <c r="H103" s="94"/>
      <c r="I103" s="94"/>
    </row>
    <row r="104" spans="1:17" s="2" customFormat="1" x14ac:dyDescent="0.35">
      <c r="A104" s="93"/>
      <c r="B104" s="94" t="s">
        <v>54</v>
      </c>
      <c r="C104" s="94">
        <f>D18/D9</f>
        <v>0.95603862684863772</v>
      </c>
      <c r="D104" s="94">
        <f t="shared" si="3"/>
        <v>4.3961373151362282E-2</v>
      </c>
      <c r="E104" s="94"/>
      <c r="F104" s="94"/>
      <c r="G104" s="94"/>
      <c r="H104" s="94"/>
      <c r="I104" s="94"/>
    </row>
    <row r="105" spans="1:17" s="2" customFormat="1" x14ac:dyDescent="0.35">
      <c r="A105" s="93"/>
      <c r="B105" s="94" t="s">
        <v>55</v>
      </c>
      <c r="C105" s="94">
        <f>E18/E9</f>
        <v>0.95430923775772913</v>
      </c>
      <c r="D105" s="94">
        <f t="shared" si="3"/>
        <v>4.5690762242270866E-2</v>
      </c>
      <c r="E105" s="94"/>
      <c r="F105" s="94"/>
      <c r="G105" s="94"/>
      <c r="H105" s="94"/>
      <c r="I105" s="94"/>
    </row>
    <row r="106" spans="1:17" s="2" customFormat="1" x14ac:dyDescent="0.35">
      <c r="A106" s="93"/>
      <c r="B106" s="94" t="s">
        <v>153</v>
      </c>
      <c r="C106" s="94">
        <f>F18/F9</f>
        <v>0.89678688027933329</v>
      </c>
      <c r="D106" s="94">
        <f t="shared" si="3"/>
        <v>0.10321311972066671</v>
      </c>
      <c r="E106" s="94"/>
      <c r="F106" s="94"/>
      <c r="G106" s="94"/>
      <c r="H106" s="94"/>
      <c r="I106" s="94"/>
    </row>
    <row r="107" spans="1:17" s="2" customFormat="1" x14ac:dyDescent="0.35">
      <c r="A107" s="93"/>
      <c r="B107" s="94" t="s">
        <v>154</v>
      </c>
      <c r="C107" s="94">
        <f>G18/G9</f>
        <v>0.91565474292461446</v>
      </c>
      <c r="D107" s="94">
        <f t="shared" si="3"/>
        <v>8.4345257075385538E-2</v>
      </c>
      <c r="E107" s="94"/>
      <c r="F107" s="94"/>
      <c r="G107" s="94"/>
      <c r="H107" s="94"/>
      <c r="I107" s="94"/>
    </row>
    <row r="108" spans="1:17" s="2" customFormat="1" x14ac:dyDescent="0.35">
      <c r="A108" s="93"/>
      <c r="B108" s="94" t="s">
        <v>201</v>
      </c>
      <c r="C108" s="94">
        <f>H18/H9</f>
        <v>0.86302408733634361</v>
      </c>
      <c r="D108" s="94">
        <f t="shared" si="3"/>
        <v>0.13697591266365639</v>
      </c>
      <c r="E108" s="94"/>
    </row>
    <row r="109" spans="1:17" x14ac:dyDescent="0.35">
      <c r="A109" s="93"/>
      <c r="B109" s="94" t="s">
        <v>202</v>
      </c>
      <c r="C109" s="94">
        <f>I18/I9</f>
        <v>0.85252831768359039</v>
      </c>
      <c r="D109" s="94">
        <f t="shared" si="3"/>
        <v>0.14747168231640961</v>
      </c>
      <c r="E109" s="94"/>
      <c r="F109" s="2"/>
      <c r="G109" s="2"/>
      <c r="H109" s="2"/>
      <c r="I109" s="2"/>
      <c r="N109" s="2"/>
      <c r="O109" s="2"/>
      <c r="P109" s="2"/>
      <c r="Q109" s="2"/>
    </row>
    <row r="110" spans="1:17" x14ac:dyDescent="0.35">
      <c r="A110" s="93"/>
      <c r="B110" s="94" t="s">
        <v>204</v>
      </c>
      <c r="C110" s="94">
        <f>J18/J9</f>
        <v>0.84456079897868108</v>
      </c>
      <c r="D110" s="94">
        <f t="shared" si="3"/>
        <v>0.15543920102131892</v>
      </c>
      <c r="E110" s="94"/>
      <c r="F110" s="2"/>
      <c r="G110" s="2"/>
      <c r="H110" s="2"/>
      <c r="I110" s="2"/>
      <c r="N110" s="2"/>
      <c r="O110" s="2"/>
      <c r="P110" s="2"/>
      <c r="Q110" s="2"/>
    </row>
    <row r="111" spans="1:17" x14ac:dyDescent="0.35">
      <c r="A111" s="93"/>
      <c r="B111" s="94" t="s">
        <v>205</v>
      </c>
      <c r="C111" s="94">
        <f>K18/K9</f>
        <v>0.84535629061024731</v>
      </c>
      <c r="D111" s="94">
        <f t="shared" si="3"/>
        <v>0.15464370938975269</v>
      </c>
      <c r="E111" s="94"/>
      <c r="F111" s="2"/>
      <c r="G111" s="2"/>
      <c r="H111" s="2"/>
      <c r="I111" s="2"/>
      <c r="N111" s="2"/>
      <c r="O111" s="2"/>
      <c r="P111" s="2"/>
      <c r="Q111" s="2"/>
    </row>
    <row r="112" spans="1:17" x14ac:dyDescent="0.35">
      <c r="A112" s="93"/>
      <c r="B112" s="94" t="s">
        <v>246</v>
      </c>
      <c r="C112" s="94">
        <f>L18/L9</f>
        <v>0.84798061383922207</v>
      </c>
      <c r="D112" s="94">
        <f t="shared" si="3"/>
        <v>0.15201938616077793</v>
      </c>
      <c r="E112" s="94"/>
      <c r="F112" s="2"/>
      <c r="G112" s="2"/>
      <c r="H112" s="2"/>
      <c r="I112" s="2"/>
      <c r="N112" s="2"/>
      <c r="O112" s="2"/>
      <c r="P112" s="2"/>
      <c r="Q112" s="2"/>
    </row>
    <row r="113" spans="1:21" ht="14.5" customHeight="1" x14ac:dyDescent="0.35">
      <c r="A113" s="80"/>
      <c r="B113" s="94" t="s">
        <v>247</v>
      </c>
      <c r="C113" s="94">
        <f>M18/M9</f>
        <v>0.89354888469218163</v>
      </c>
      <c r="D113" s="94">
        <f t="shared" si="3"/>
        <v>0.10645111530781837</v>
      </c>
      <c r="E113" s="93"/>
      <c r="F113" s="2"/>
      <c r="G113" s="2"/>
      <c r="H113" s="2"/>
      <c r="I113" s="2"/>
      <c r="M113" s="2"/>
      <c r="N113" s="2"/>
      <c r="O113" s="2"/>
      <c r="P113" s="2"/>
      <c r="Q113" s="2"/>
      <c r="R113" s="2"/>
      <c r="S113" s="2"/>
      <c r="T113" s="2"/>
      <c r="U113" s="2"/>
    </row>
    <row r="114" spans="1:21" ht="14.5" customHeight="1" x14ac:dyDescent="0.35">
      <c r="A114" s="80"/>
      <c r="B114" s="94" t="s">
        <v>249</v>
      </c>
      <c r="C114" s="372">
        <f>N18/N9</f>
        <v>0.87676665667911113</v>
      </c>
      <c r="D114" s="94">
        <f t="shared" si="3"/>
        <v>0.12323334332088887</v>
      </c>
      <c r="E114" s="93"/>
      <c r="F114" s="2"/>
      <c r="G114" s="2"/>
      <c r="H114" s="2"/>
      <c r="I114" s="2"/>
      <c r="M114" s="2"/>
      <c r="N114" s="2"/>
      <c r="O114" s="2"/>
      <c r="P114" s="2"/>
      <c r="Q114" s="2"/>
      <c r="R114" s="2"/>
      <c r="S114" s="2"/>
      <c r="T114" s="2"/>
      <c r="U114" s="2"/>
    </row>
    <row r="115" spans="1:21" ht="14.5" customHeight="1" x14ac:dyDescent="0.35">
      <c r="A115" s="80"/>
      <c r="B115" s="94" t="s">
        <v>205</v>
      </c>
      <c r="C115" s="372">
        <f>O18/O9</f>
        <v>0.88121522832728783</v>
      </c>
      <c r="D115" s="94">
        <f t="shared" si="3"/>
        <v>0.11878477167271217</v>
      </c>
      <c r="E115" s="93"/>
      <c r="F115" s="2"/>
      <c r="G115" s="2"/>
      <c r="H115" s="2"/>
      <c r="I115" s="2"/>
      <c r="M115" s="2"/>
      <c r="N115" s="2"/>
      <c r="O115" s="2"/>
      <c r="P115" s="2"/>
      <c r="Q115" s="2"/>
      <c r="R115" s="2"/>
      <c r="S115" s="2"/>
      <c r="T115" s="2"/>
      <c r="U115" s="2"/>
    </row>
    <row r="116" spans="1:21" ht="14.5" customHeight="1" x14ac:dyDescent="0.35">
      <c r="A116" s="80"/>
      <c r="B116" s="219" t="s">
        <v>298</v>
      </c>
      <c r="C116" s="261">
        <f>P18/P9</f>
        <v>0.9618398221338359</v>
      </c>
      <c r="D116" s="261">
        <f t="shared" si="3"/>
        <v>3.8160177866164102E-2</v>
      </c>
      <c r="E116" s="93"/>
      <c r="F116" s="2"/>
      <c r="G116" s="2"/>
      <c r="H116" s="2"/>
      <c r="I116" s="2"/>
      <c r="M116" s="2"/>
      <c r="N116" s="2"/>
      <c r="O116" s="2"/>
      <c r="P116" s="2"/>
      <c r="Q116" s="2"/>
      <c r="R116" s="2"/>
      <c r="S116" s="2"/>
      <c r="T116" s="2"/>
      <c r="U116" s="2"/>
    </row>
    <row r="117" spans="1:21" ht="14.5" customHeight="1" x14ac:dyDescent="0.35">
      <c r="A117" s="80"/>
      <c r="B117" s="219" t="s">
        <v>299</v>
      </c>
      <c r="C117" s="261">
        <f>Q18/Q9</f>
        <v>0.96033872680269594</v>
      </c>
      <c r="D117" s="261">
        <f t="shared" si="3"/>
        <v>3.9661273197304059E-2</v>
      </c>
      <c r="E117" s="93"/>
      <c r="F117" s="2"/>
      <c r="G117" s="2"/>
      <c r="H117" s="2"/>
      <c r="I117" s="2"/>
      <c r="M117" s="2"/>
      <c r="N117" s="2"/>
      <c r="O117" s="2"/>
      <c r="P117" s="2"/>
      <c r="Q117" s="2"/>
      <c r="R117" s="2"/>
      <c r="S117" s="2"/>
      <c r="T117" s="2"/>
      <c r="U117" s="2"/>
    </row>
    <row r="118" spans="1:21" x14ac:dyDescent="0.35">
      <c r="M118" s="2"/>
      <c r="N118" s="2"/>
      <c r="O118" s="95"/>
      <c r="P118" s="2"/>
      <c r="Q118" s="2"/>
      <c r="R118" s="2"/>
      <c r="S118" s="2"/>
      <c r="T118" s="2"/>
      <c r="U118" s="2"/>
    </row>
    <row r="119" spans="1:21" ht="44" thickBot="1" x14ac:dyDescent="0.4">
      <c r="A119" s="221" t="s">
        <v>45</v>
      </c>
      <c r="B119" s="221"/>
      <c r="C119" s="221"/>
      <c r="D119" s="221"/>
      <c r="E119" s="221"/>
      <c r="F119" s="221"/>
      <c r="G119" s="221"/>
      <c r="H119" s="221"/>
      <c r="I119" s="221"/>
      <c r="J119" s="221"/>
      <c r="K119" s="221"/>
      <c r="M119" s="2"/>
      <c r="N119" s="2"/>
      <c r="O119" s="95"/>
      <c r="P119" s="2"/>
      <c r="Q119" s="2"/>
      <c r="R119" s="2"/>
      <c r="S119" s="2"/>
      <c r="T119" s="2"/>
      <c r="U119" s="2"/>
    </row>
    <row r="120" spans="1:21" ht="15" thickBot="1" x14ac:dyDescent="0.4">
      <c r="A120" s="226" t="s">
        <v>4</v>
      </c>
      <c r="B120" s="227" t="s">
        <v>5</v>
      </c>
      <c r="C120" s="227" t="s">
        <v>6</v>
      </c>
      <c r="D120" s="227" t="s">
        <v>54</v>
      </c>
      <c r="E120" s="227" t="s">
        <v>55</v>
      </c>
      <c r="F120" s="228" t="s">
        <v>153</v>
      </c>
      <c r="G120" s="227" t="s">
        <v>154</v>
      </c>
      <c r="H120" s="228" t="s">
        <v>201</v>
      </c>
      <c r="I120" s="228" t="s">
        <v>202</v>
      </c>
      <c r="J120" s="228" t="s">
        <v>204</v>
      </c>
      <c r="K120" s="227" t="s">
        <v>205</v>
      </c>
      <c r="M120" s="2"/>
      <c r="N120" s="2"/>
      <c r="O120" s="95"/>
      <c r="P120" s="2"/>
      <c r="Q120" s="2"/>
      <c r="R120" s="2"/>
      <c r="S120" s="2"/>
      <c r="T120" s="2"/>
      <c r="U120" s="2"/>
    </row>
    <row r="121" spans="1:21" x14ac:dyDescent="0.35">
      <c r="A121" s="33" t="str">
        <f>'Q2 19-Q3 19'!B14</f>
        <v>Albania</v>
      </c>
      <c r="B121" s="34">
        <f>'Q4 18-Q1 19'!E15</f>
        <v>103151</v>
      </c>
      <c r="C121" s="34">
        <f>'Q4 18-Q1 19'!K15</f>
        <v>108510</v>
      </c>
      <c r="D121" s="34">
        <f>'Q2 19-Q3 19'!F14</f>
        <v>77377</v>
      </c>
      <c r="E121" s="34">
        <f>'Q2 19-Q3 19'!M14</f>
        <v>118198</v>
      </c>
      <c r="F121" s="34">
        <f>'Q4 19-Q1 20'!F14</f>
        <v>88159</v>
      </c>
      <c r="G121" s="34">
        <f>'Q4 19-Q1 20'!M14</f>
        <v>87385</v>
      </c>
      <c r="H121" s="34">
        <f>'Q2 20-Q3 20'!F14</f>
        <v>28887</v>
      </c>
      <c r="I121" s="34">
        <f>'Q2 20-Q3 20'!M14</f>
        <v>69905</v>
      </c>
      <c r="J121" s="173">
        <f>'Q4 20-Q1 21'!F14</f>
        <v>72684</v>
      </c>
      <c r="K121" s="173">
        <f>'Q4 20-Q1 21'!M14</f>
        <v>59139</v>
      </c>
      <c r="M121" s="2"/>
      <c r="N121" s="2"/>
      <c r="O121" s="95"/>
      <c r="P121" s="2"/>
      <c r="Q121" s="2"/>
      <c r="R121" s="2"/>
      <c r="S121" s="2"/>
      <c r="T121" s="2"/>
      <c r="U121" s="2"/>
    </row>
    <row r="122" spans="1:21" x14ac:dyDescent="0.35">
      <c r="A122" s="33" t="str">
        <f>'Q2 19-Q3 19'!B15</f>
        <v>Bosnia</v>
      </c>
      <c r="B122" s="34">
        <f>'Q4 18-Q1 19'!E14</f>
        <v>0</v>
      </c>
      <c r="C122" s="34">
        <f>'Q4 18-Q1 19'!K14</f>
        <v>0</v>
      </c>
      <c r="D122" s="34">
        <f>'Q2 19-Q3 19'!F15</f>
        <v>268689</v>
      </c>
      <c r="E122" s="34">
        <f>'Q2 19-Q3 19'!M15</f>
        <v>423872</v>
      </c>
      <c r="F122" s="34">
        <f>'Q4 19-Q1 20'!F15</f>
        <v>251452</v>
      </c>
      <c r="G122" s="34">
        <f>'Q4 19-Q1 20'!M15</f>
        <v>181519</v>
      </c>
      <c r="H122" s="34">
        <f>'Q2 20-Q3 20'!F15</f>
        <v>113270</v>
      </c>
      <c r="I122" s="34">
        <f>'Q2 20-Q3 20'!M15</f>
        <v>204479</v>
      </c>
      <c r="J122" s="173">
        <f>'Q4 20-Q1 21'!F15</f>
        <v>143256</v>
      </c>
      <c r="K122" s="173">
        <f>'Q4 20-Q1 21'!M15</f>
        <v>159213</v>
      </c>
      <c r="M122" s="2"/>
      <c r="N122" s="2"/>
      <c r="O122" s="2"/>
      <c r="P122" s="2"/>
      <c r="Q122" s="2"/>
      <c r="R122" s="2"/>
      <c r="S122" s="2"/>
      <c r="T122" s="2"/>
      <c r="U122" s="2"/>
    </row>
    <row r="123" spans="1:21" x14ac:dyDescent="0.35">
      <c r="A123" s="133" t="str">
        <f>'Q2 19-Q3 19'!B16</f>
        <v>Kosovo*</v>
      </c>
      <c r="B123" s="34">
        <f>'Q4 18-Q1 19'!E16</f>
        <v>379871</v>
      </c>
      <c r="C123" s="34">
        <f>'Q4 18-Q1 19'!K16</f>
        <v>359254</v>
      </c>
      <c r="D123" s="34">
        <f>'Q2 19-Q3 19'!F16</f>
        <v>386116</v>
      </c>
      <c r="E123" s="34">
        <f>'Q2 19-Q3 19'!M16</f>
        <v>776930</v>
      </c>
      <c r="F123" s="34">
        <f>'Q4 19-Q1 20'!F16</f>
        <v>332660</v>
      </c>
      <c r="G123" s="34">
        <f>'Q4 19-Q1 20'!M16</f>
        <v>304916</v>
      </c>
      <c r="H123" s="34">
        <f>'Q2 20-Q3 20'!F16</f>
        <v>287766</v>
      </c>
      <c r="I123" s="34">
        <f>'Q2 20-Q3 20'!M16</f>
        <v>453963</v>
      </c>
      <c r="J123" s="173">
        <f>'Q4 20-Q1 21'!F16</f>
        <v>400156.35384659475</v>
      </c>
      <c r="K123" s="173">
        <f>'Q4 20-Q1 21'!M16</f>
        <v>419529.25083421613</v>
      </c>
      <c r="M123" s="2"/>
      <c r="N123" s="2"/>
      <c r="O123" s="2"/>
      <c r="P123" s="2"/>
      <c r="Q123" s="2"/>
      <c r="R123" s="2"/>
      <c r="S123" s="2"/>
      <c r="T123" s="2"/>
      <c r="U123" s="2"/>
    </row>
    <row r="124" spans="1:21" x14ac:dyDescent="0.35">
      <c r="A124" s="133" t="str">
        <f>'Q2 19-Q3 19'!B17</f>
        <v>Montenegro</v>
      </c>
      <c r="B124" s="34">
        <f>'Q4 18-Q1 19'!E18</f>
        <v>145746</v>
      </c>
      <c r="C124" s="34">
        <f>'Q4 18-Q1 19'!K18</f>
        <v>126461</v>
      </c>
      <c r="D124" s="34">
        <f>'Q2 19-Q3 19'!F17</f>
        <v>142321</v>
      </c>
      <c r="E124" s="34">
        <f>'Q2 19-Q3 19'!M17</f>
        <v>181460</v>
      </c>
      <c r="F124" s="34">
        <f>'Q4 19-Q1 20'!F17</f>
        <v>151378</v>
      </c>
      <c r="G124" s="34">
        <f>'Q4 19-Q1 20'!M17</f>
        <v>125150</v>
      </c>
      <c r="H124" s="34">
        <f>'Q2 20-Q3 20'!F17</f>
        <v>48960</v>
      </c>
      <c r="I124" s="34">
        <f>'Q2 20-Q3 20'!M17</f>
        <v>73930</v>
      </c>
      <c r="J124" s="173">
        <f>'Q4 20-Q1 21'!F17</f>
        <v>80497</v>
      </c>
      <c r="K124" s="173">
        <f>'Q4 20-Q1 21'!M17</f>
        <v>80351</v>
      </c>
      <c r="M124" s="2"/>
      <c r="N124" s="2"/>
      <c r="O124" s="2"/>
      <c r="P124" s="2"/>
      <c r="Q124" s="2"/>
      <c r="R124" s="2"/>
      <c r="S124" s="2"/>
      <c r="T124" s="2"/>
      <c r="U124" s="2"/>
    </row>
    <row r="125" spans="1:21" x14ac:dyDescent="0.35">
      <c r="A125" s="133" t="str">
        <f>'Q2 19-Q3 19'!B18</f>
        <v>North Macedonia</v>
      </c>
      <c r="B125" s="34">
        <f>'Q4 18-Q1 19'!E17</f>
        <v>0</v>
      </c>
      <c r="C125" s="34">
        <f>'Q4 18-Q1 19'!K17</f>
        <v>116827</v>
      </c>
      <c r="D125" s="34">
        <f>'Q2 19-Q3 19'!F18</f>
        <v>143463</v>
      </c>
      <c r="E125" s="34">
        <f>'Q2 19-Q3 19'!M18</f>
        <v>229859</v>
      </c>
      <c r="F125" s="34">
        <f>'Q4 19-Q1 20'!F18</f>
        <v>137705</v>
      </c>
      <c r="G125" s="34">
        <f>'Q4 19-Q1 20'!M18</f>
        <v>121632</v>
      </c>
      <c r="H125" s="34">
        <f>'Q2 20-Q3 20'!F18</f>
        <v>33622</v>
      </c>
      <c r="I125" s="34">
        <f>'Q2 20-Q3 20'!M18</f>
        <v>128439</v>
      </c>
      <c r="J125" s="173">
        <f>'Q4 20-Q1 21'!F18</f>
        <v>92836</v>
      </c>
      <c r="K125" s="173">
        <f>'Q4 20-Q1 21'!M18</f>
        <v>107430</v>
      </c>
      <c r="N125" s="2"/>
      <c r="O125" s="2"/>
      <c r="P125" s="2"/>
      <c r="Q125" s="2"/>
    </row>
    <row r="126" spans="1:21" ht="14.5" customHeight="1" x14ac:dyDescent="0.35">
      <c r="A126" s="133" t="str">
        <f>'Q2 19-Q3 19'!B19</f>
        <v>Serbia</v>
      </c>
      <c r="B126" s="34">
        <f>'Q4 18-Q1 19'!E19</f>
        <v>0</v>
      </c>
      <c r="C126" s="34">
        <f>'Q4 18-Q1 19'!K19</f>
        <v>359407</v>
      </c>
      <c r="D126" s="34">
        <f>'Q2 19-Q3 19'!F19</f>
        <v>1177017</v>
      </c>
      <c r="E126" s="34">
        <f>'Q2 19-Q3 19'!M19</f>
        <v>1297375</v>
      </c>
      <c r="F126" s="34">
        <f>'Q4 19-Q1 20'!F19</f>
        <v>715678</v>
      </c>
      <c r="G126" s="34">
        <f>'Q4 19-Q1 20'!M19</f>
        <v>348917</v>
      </c>
      <c r="H126" s="34">
        <f>'Q2 20-Q3 20'!F19</f>
        <v>176711</v>
      </c>
      <c r="I126" s="34">
        <f>'Q2 20-Q3 20'!M19</f>
        <v>457719</v>
      </c>
      <c r="J126" s="173">
        <f>'Q4 20-Q1 21'!F19</f>
        <v>235947</v>
      </c>
      <c r="K126" s="173">
        <f>'Q4 20-Q1 21'!M19</f>
        <v>280992</v>
      </c>
      <c r="N126" s="2"/>
      <c r="O126" s="95"/>
      <c r="P126" s="2"/>
      <c r="Q126" s="2"/>
    </row>
    <row r="127" spans="1:21" x14ac:dyDescent="0.35">
      <c r="N127" s="2"/>
      <c r="O127" s="95"/>
      <c r="P127" s="2"/>
      <c r="Q127" s="2"/>
    </row>
    <row r="128" spans="1:21" ht="43.5" x14ac:dyDescent="0.35">
      <c r="A128" s="221" t="s">
        <v>46</v>
      </c>
      <c r="B128" s="221"/>
      <c r="C128" s="221"/>
      <c r="D128" s="221"/>
      <c r="E128" s="221"/>
      <c r="F128" s="221"/>
      <c r="G128" s="221"/>
      <c r="H128" s="221"/>
      <c r="I128" s="221"/>
      <c r="J128" s="221"/>
      <c r="K128" s="221"/>
      <c r="N128" s="2"/>
      <c r="O128" s="95"/>
      <c r="P128" s="2"/>
      <c r="Q128" s="2"/>
    </row>
    <row r="129" spans="1:17" x14ac:dyDescent="0.35">
      <c r="A129" s="222" t="s">
        <v>4</v>
      </c>
      <c r="B129" s="223" t="s">
        <v>5</v>
      </c>
      <c r="C129" s="223" t="s">
        <v>6</v>
      </c>
      <c r="D129" s="223" t="s">
        <v>54</v>
      </c>
      <c r="E129" s="223" t="s">
        <v>55</v>
      </c>
      <c r="F129" s="224" t="s">
        <v>153</v>
      </c>
      <c r="G129" s="223" t="s">
        <v>154</v>
      </c>
      <c r="H129" s="224" t="s">
        <v>201</v>
      </c>
      <c r="I129" s="224" t="s">
        <v>202</v>
      </c>
      <c r="J129" s="224" t="s">
        <v>204</v>
      </c>
      <c r="K129" s="225" t="s">
        <v>205</v>
      </c>
      <c r="N129" s="2"/>
      <c r="O129" s="95"/>
      <c r="P129" s="2"/>
      <c r="Q129" s="2"/>
    </row>
    <row r="130" spans="1:17" x14ac:dyDescent="0.35">
      <c r="A130" s="33" t="str">
        <f>'Q2 19-Q3 19'!B14</f>
        <v>Albania</v>
      </c>
      <c r="B130" s="34">
        <f>'Q4 18-Q1 19'!F15</f>
        <v>204137</v>
      </c>
      <c r="C130" s="34">
        <f>'Q4 18-Q1 19'!L15</f>
        <v>198541</v>
      </c>
      <c r="D130" s="34">
        <f>'Q2 19-Q3 19'!G14</f>
        <v>152912</v>
      </c>
      <c r="E130" s="34">
        <f>'Q2 19-Q3 19'!N14</f>
        <v>180667</v>
      </c>
      <c r="F130" s="34">
        <f>'Q4 19-Q1 20'!G14</f>
        <v>165836</v>
      </c>
      <c r="G130" s="34">
        <f>'Q4 19-Q1 20'!N14</f>
        <v>118454</v>
      </c>
      <c r="H130" s="34">
        <f>'Q2 20-Q3 20'!G14</f>
        <v>35306</v>
      </c>
      <c r="I130" s="34">
        <f>'Q2 20-Q3 20'!N14</f>
        <v>81055</v>
      </c>
      <c r="J130" s="173">
        <f>'Q4 20-Q1 21'!G14</f>
        <v>57993</v>
      </c>
      <c r="K130" s="173">
        <f>'Q4 20-Q1 21'!N14</f>
        <v>26759</v>
      </c>
      <c r="N130" s="2"/>
      <c r="O130" s="2"/>
      <c r="P130" s="2"/>
      <c r="Q130" s="2"/>
    </row>
    <row r="131" spans="1:17" x14ac:dyDescent="0.35">
      <c r="A131" s="33" t="str">
        <f>'Q2 19-Q3 19'!B15</f>
        <v>Bosnia</v>
      </c>
      <c r="B131" s="34">
        <f>'Q4 18-Q1 19'!F14</f>
        <v>0</v>
      </c>
      <c r="C131" s="34">
        <f>'Q4 18-Q1 19'!L14</f>
        <v>0</v>
      </c>
      <c r="D131" s="34">
        <f>'Q2 19-Q3 19'!G15</f>
        <v>385075</v>
      </c>
      <c r="E131" s="34">
        <f>'Q2 19-Q3 19'!N15</f>
        <v>529293</v>
      </c>
      <c r="F131" s="34">
        <f>'Q4 19-Q1 20'!G15</f>
        <v>480442</v>
      </c>
      <c r="G131" s="34">
        <f>'Q4 19-Q1 20'!N15</f>
        <v>328163</v>
      </c>
      <c r="H131" s="34">
        <f>'Q2 20-Q3 20'!G15</f>
        <v>191352</v>
      </c>
      <c r="I131" s="34">
        <f>'Q2 20-Q3 20'!N15</f>
        <v>302489</v>
      </c>
      <c r="J131" s="173">
        <f>'Q4 20-Q1 21'!G15</f>
        <v>226910</v>
      </c>
      <c r="K131" s="173">
        <f>'Q4 20-Q1 21'!N15</f>
        <v>216138</v>
      </c>
      <c r="N131" s="2"/>
      <c r="O131" s="2"/>
      <c r="P131" s="2"/>
      <c r="Q131" s="2"/>
    </row>
    <row r="132" spans="1:17" x14ac:dyDescent="0.35">
      <c r="A132" s="33" t="str">
        <f>'Q2 19-Q3 19'!B16</f>
        <v>Kosovo*</v>
      </c>
      <c r="B132" s="34">
        <f>'Q4 18-Q1 19'!F16</f>
        <v>92126</v>
      </c>
      <c r="C132" s="34">
        <f>'Q4 18-Q1 19'!L16</f>
        <v>99869</v>
      </c>
      <c r="D132" s="34">
        <f>'Q2 19-Q3 19'!G16</f>
        <v>95181</v>
      </c>
      <c r="E132" s="34">
        <f>'Q2 19-Q3 19'!N16</f>
        <v>136048</v>
      </c>
      <c r="F132" s="34">
        <f>'Q4 19-Q1 20'!G16</f>
        <v>84476</v>
      </c>
      <c r="G132" s="34">
        <f>'Q4 19-Q1 20'!N16</f>
        <v>81842</v>
      </c>
      <c r="H132" s="34">
        <f>'Q2 20-Q3 20'!G16</f>
        <v>17546</v>
      </c>
      <c r="I132" s="34">
        <f>'Q2 20-Q3 20'!N16</f>
        <v>42924</v>
      </c>
      <c r="J132" s="173">
        <f>'Q4 20-Q1 21'!G16</f>
        <v>70407.412827185879</v>
      </c>
      <c r="K132" s="173">
        <f>'Q4 20-Q1 21'!N16</f>
        <v>74786.373080259611</v>
      </c>
      <c r="N132" s="2"/>
      <c r="O132" s="2"/>
      <c r="P132" s="2"/>
      <c r="Q132" s="2"/>
    </row>
    <row r="133" spans="1:17" x14ac:dyDescent="0.35">
      <c r="A133" s="33" t="str">
        <f>'Q2 19-Q3 19'!B17</f>
        <v>Montenegro</v>
      </c>
      <c r="B133" s="34">
        <f>'Q4 18-Q1 19'!F18</f>
        <v>70571</v>
      </c>
      <c r="C133" s="34">
        <f>'Q4 18-Q1 19'!L18</f>
        <v>60020</v>
      </c>
      <c r="D133" s="34">
        <f>'Q2 19-Q3 19'!G17</f>
        <v>87071</v>
      </c>
      <c r="E133" s="34">
        <f>'Q2 19-Q3 19'!N17</f>
        <v>99544</v>
      </c>
      <c r="F133" s="34">
        <f>'Q4 19-Q1 20'!G17</f>
        <v>84861</v>
      </c>
      <c r="G133" s="34">
        <f>'Q4 19-Q1 20'!N17</f>
        <v>69094</v>
      </c>
      <c r="H133" s="34">
        <f>'Q2 20-Q3 20'!G17</f>
        <v>22350</v>
      </c>
      <c r="I133" s="34">
        <f>'Q2 20-Q3 20'!N17</f>
        <v>34967</v>
      </c>
      <c r="J133" s="173">
        <f>'Q4 20-Q1 21'!G17</f>
        <v>36923</v>
      </c>
      <c r="K133" s="173">
        <f>'Q4 20-Q1 21'!N17</f>
        <v>37273</v>
      </c>
      <c r="N133" s="2"/>
      <c r="O133" s="2"/>
      <c r="P133" s="2"/>
      <c r="Q133" s="2"/>
    </row>
    <row r="134" spans="1:17" x14ac:dyDescent="0.35">
      <c r="A134" s="33" t="str">
        <f>'Q2 19-Q3 19'!B18</f>
        <v>North Macedonia</v>
      </c>
      <c r="B134" s="34">
        <f>'Q4 18-Q1 19'!F17</f>
        <v>0</v>
      </c>
      <c r="C134" s="34">
        <f>'Q4 18-Q1 19'!L17</f>
        <v>171046</v>
      </c>
      <c r="D134" s="34">
        <f>'Q2 19-Q3 19'!G18</f>
        <v>228046</v>
      </c>
      <c r="E134" s="34">
        <f>'Q2 19-Q3 19'!N18</f>
        <v>320587</v>
      </c>
      <c r="F134" s="34">
        <f>'Q4 19-Q1 20'!G18</f>
        <v>178577</v>
      </c>
      <c r="G134" s="34">
        <f>'Q4 19-Q1 20'!N18</f>
        <v>153905</v>
      </c>
      <c r="H134" s="34">
        <f>'Q2 20-Q3 20'!G18</f>
        <v>32721</v>
      </c>
      <c r="I134" s="34">
        <f>'Q2 20-Q3 20'!N18</f>
        <v>71144</v>
      </c>
      <c r="J134" s="173">
        <f>'Q4 20-Q1 21'!G18</f>
        <v>50311</v>
      </c>
      <c r="K134" s="173">
        <f>'Q4 20-Q1 21'!N18</f>
        <v>42120</v>
      </c>
      <c r="N134" s="2"/>
      <c r="O134" s="95"/>
      <c r="P134" s="2"/>
      <c r="Q134" s="2"/>
    </row>
    <row r="135" spans="1:17" ht="15" customHeight="1" x14ac:dyDescent="0.35">
      <c r="A135" s="33" t="str">
        <f>'Q2 19-Q3 19'!B19</f>
        <v>Serbia</v>
      </c>
      <c r="B135" s="34">
        <f>'Q4 18-Q1 19'!F19</f>
        <v>0</v>
      </c>
      <c r="C135" s="34">
        <f>'Q4 18-Q1 19'!L19</f>
        <v>628586</v>
      </c>
      <c r="D135" s="34">
        <f>'Q2 19-Q3 19'!G19</f>
        <v>1083319</v>
      </c>
      <c r="E135" s="34">
        <f>'Q2 19-Q3 19'!N19</f>
        <v>1322101</v>
      </c>
      <c r="F135" s="34">
        <f>'Q4 19-Q1 20'!G19</f>
        <v>730695</v>
      </c>
      <c r="G135" s="34">
        <f>'Q4 19-Q1 20'!N19</f>
        <v>719969</v>
      </c>
      <c r="H135" s="34">
        <f>'Q2 20-Q3 20'!G19</f>
        <v>231795</v>
      </c>
      <c r="I135" s="34">
        <f>'Q2 20-Q3 20'!N19</f>
        <v>464170</v>
      </c>
      <c r="J135" s="173">
        <f>'Q4 20-Q1 21'!G19</f>
        <v>336272</v>
      </c>
      <c r="K135" s="173">
        <f>'Q4 20-Q1 21'!N19</f>
        <v>285324</v>
      </c>
      <c r="N135" s="2"/>
      <c r="O135" s="95"/>
      <c r="P135" s="2"/>
      <c r="Q135" s="2"/>
    </row>
    <row r="136" spans="1:17" x14ac:dyDescent="0.35">
      <c r="N136" s="2"/>
      <c r="O136" s="95"/>
      <c r="P136" s="2"/>
      <c r="Q136" s="2"/>
    </row>
    <row r="137" spans="1:17" ht="44" thickBot="1" x14ac:dyDescent="0.4">
      <c r="A137" s="221" t="s">
        <v>47</v>
      </c>
      <c r="B137" s="221"/>
      <c r="C137" s="221"/>
      <c r="D137" s="221"/>
      <c r="E137" s="221"/>
      <c r="F137" s="221"/>
      <c r="G137" s="221"/>
      <c r="H137" s="221"/>
      <c r="I137" s="221"/>
      <c r="J137" s="221"/>
      <c r="K137" s="221"/>
      <c r="L137" s="2"/>
    </row>
    <row r="138" spans="1:17" ht="15" thickBot="1" x14ac:dyDescent="0.4">
      <c r="A138" s="226" t="s">
        <v>4</v>
      </c>
      <c r="B138" s="227" t="s">
        <v>5</v>
      </c>
      <c r="C138" s="227" t="s">
        <v>6</v>
      </c>
      <c r="D138" s="227" t="s">
        <v>54</v>
      </c>
      <c r="E138" s="227" t="s">
        <v>55</v>
      </c>
      <c r="F138" s="228" t="s">
        <v>153</v>
      </c>
      <c r="G138" s="227" t="s">
        <v>154</v>
      </c>
      <c r="H138" s="228" t="s">
        <v>201</v>
      </c>
      <c r="I138" s="228" t="s">
        <v>202</v>
      </c>
      <c r="J138" s="228" t="s">
        <v>204</v>
      </c>
      <c r="K138" s="229" t="s">
        <v>205</v>
      </c>
      <c r="L138" s="2"/>
    </row>
    <row r="139" spans="1:17" x14ac:dyDescent="0.35">
      <c r="A139" s="33" t="str">
        <f>'Q2 19-Q3 19'!B14</f>
        <v>Albania</v>
      </c>
      <c r="B139" s="34"/>
      <c r="C139" s="34"/>
      <c r="D139" s="34">
        <f>'Q2 19-Q3 19'!E14</f>
        <v>0</v>
      </c>
      <c r="E139" s="34">
        <f>'Q2 19-Q3 19'!L14</f>
        <v>64441</v>
      </c>
      <c r="F139" s="34">
        <f>'Q4 19-Q1 20'!E14</f>
        <v>45026</v>
      </c>
      <c r="G139" s="34">
        <f>'Q4 19-Q1 20'!L14</f>
        <v>43533</v>
      </c>
      <c r="H139" s="34">
        <f>'Q2 20-Q3 20'!E14</f>
        <v>16363</v>
      </c>
      <c r="I139" s="34">
        <f>'Q2 20-Q3 20'!L14</f>
        <v>40052</v>
      </c>
      <c r="J139" s="173">
        <f>'Q4 20-Q1 21'!E14</f>
        <v>42413</v>
      </c>
      <c r="K139" s="173">
        <f>'Q4 20-Q1 21'!L14</f>
        <v>37410</v>
      </c>
      <c r="L139" s="2"/>
    </row>
    <row r="140" spans="1:17" x14ac:dyDescent="0.35">
      <c r="A140" s="33" t="str">
        <f>'Q2 19-Q3 19'!B15</f>
        <v>Bosnia</v>
      </c>
      <c r="B140" s="34"/>
      <c r="C140" s="34"/>
      <c r="D140" s="34">
        <f>'Q2 19-Q3 19'!E15</f>
        <v>0</v>
      </c>
      <c r="E140" s="34">
        <f>'Q2 19-Q3 19'!L15</f>
        <v>423872</v>
      </c>
      <c r="F140" s="34">
        <f>'Q4 19-Q1 20'!E15</f>
        <v>236156</v>
      </c>
      <c r="G140" s="34">
        <f>'Q4 19-Q1 20'!L15</f>
        <v>170738</v>
      </c>
      <c r="H140" s="34">
        <f>'Q2 20-Q3 20'!E15</f>
        <v>107765</v>
      </c>
      <c r="I140" s="34">
        <f>'Q2 20-Q3 20'!L15</f>
        <v>194230</v>
      </c>
      <c r="J140" s="173">
        <f>'Q4 20-Q1 21'!E15</f>
        <v>129120</v>
      </c>
      <c r="K140" s="173">
        <f>'Q4 20-Q1 21'!L15</f>
        <v>143163</v>
      </c>
      <c r="L140" s="2"/>
    </row>
    <row r="141" spans="1:17" x14ac:dyDescent="0.35">
      <c r="A141" s="33" t="str">
        <f>'Q2 19-Q3 19'!B16</f>
        <v>Kosovo*</v>
      </c>
      <c r="B141" s="34"/>
      <c r="C141" s="34"/>
      <c r="D141" s="34">
        <f>'Q2 19-Q3 19'!E16</f>
        <v>0</v>
      </c>
      <c r="E141" s="34">
        <f>'Q2 19-Q3 19'!L16</f>
        <v>776930</v>
      </c>
      <c r="F141" s="34">
        <f>'Q4 19-Q1 20'!E16</f>
        <v>398191</v>
      </c>
      <c r="G141" s="34">
        <f>'Q4 19-Q1 20'!L16</f>
        <v>356200</v>
      </c>
      <c r="H141" s="34">
        <f>'Q2 20-Q3 20'!E16</f>
        <v>287766</v>
      </c>
      <c r="I141" s="34">
        <f>'Q2 20-Q3 20'!L16</f>
        <v>453963</v>
      </c>
      <c r="J141" s="173">
        <f>'Q4 20-Q1 21'!E16</f>
        <v>400156.35384659475</v>
      </c>
      <c r="K141" s="173">
        <f>'Q4 20-Q1 21'!L16</f>
        <v>419529.25083421613</v>
      </c>
      <c r="L141" s="2"/>
    </row>
    <row r="142" spans="1:17" ht="14.5" customHeight="1" x14ac:dyDescent="0.35">
      <c r="A142" s="33" t="str">
        <f>'Q2 19-Q3 19'!B17</f>
        <v>Montenegro</v>
      </c>
      <c r="B142" s="34"/>
      <c r="C142" s="34"/>
      <c r="D142" s="34">
        <f>'Q2 19-Q3 19'!E17</f>
        <v>0</v>
      </c>
      <c r="E142" s="34">
        <f>'Q2 19-Q3 19'!L17</f>
        <v>170044</v>
      </c>
      <c r="F142" s="34">
        <f>'Q4 19-Q1 20'!E17</f>
        <v>79313</v>
      </c>
      <c r="G142" s="34">
        <f>'Q4 19-Q1 20'!L17</f>
        <v>64997</v>
      </c>
      <c r="H142" s="34">
        <f>'Q2 20-Q3 20'!E17</f>
        <v>29924</v>
      </c>
      <c r="I142" s="34">
        <f>'Q2 20-Q3 20'!L17</f>
        <v>42921</v>
      </c>
      <c r="J142" s="173">
        <f>'Q4 20-Q1 21'!E17</f>
        <v>44021</v>
      </c>
      <c r="K142" s="173">
        <f>'Q4 20-Q1 21'!L17</f>
        <v>43672</v>
      </c>
      <c r="L142" s="2"/>
    </row>
    <row r="143" spans="1:17" x14ac:dyDescent="0.35">
      <c r="A143" s="33" t="str">
        <f>'Q2 19-Q3 19'!B18</f>
        <v>North Macedonia</v>
      </c>
      <c r="B143" s="34"/>
      <c r="C143" s="34"/>
      <c r="D143" s="34">
        <f>'Q2 19-Q3 19'!E18</f>
        <v>0</v>
      </c>
      <c r="E143" s="34">
        <f>'Q2 19-Q3 19'!L18</f>
        <v>212102</v>
      </c>
      <c r="F143" s="34">
        <f>'Q4 19-Q1 20'!E18</f>
        <v>117671</v>
      </c>
      <c r="G143" s="34">
        <f>'Q4 19-Q1 20'!L18</f>
        <v>105515</v>
      </c>
      <c r="H143" s="34">
        <f>'Q2 20-Q3 20'!E18</f>
        <v>31011</v>
      </c>
      <c r="I143" s="34">
        <f>'Q2 20-Q3 20'!L18</f>
        <v>120028</v>
      </c>
      <c r="J143" s="173">
        <f>'Q4 20-Q1 21'!E18</f>
        <v>86816</v>
      </c>
      <c r="K143" s="173">
        <f>'Q4 20-Q1 21'!L18</f>
        <v>101003</v>
      </c>
      <c r="L143" s="213"/>
      <c r="M143" s="213"/>
      <c r="N143" s="213"/>
      <c r="O143" s="95"/>
      <c r="P143" s="2"/>
      <c r="Q143" s="2"/>
    </row>
    <row r="144" spans="1:17" x14ac:dyDescent="0.35">
      <c r="A144" s="33" t="str">
        <f>'Q2 19-Q3 19'!B19</f>
        <v>Serbia</v>
      </c>
      <c r="B144" s="34"/>
      <c r="C144" s="34"/>
      <c r="D144" s="34">
        <f>'Q2 19-Q3 19'!E19</f>
        <v>0</v>
      </c>
      <c r="E144" s="34">
        <f>'Q2 19-Q3 19'!L19</f>
        <v>1297375</v>
      </c>
      <c r="F144" s="34">
        <f>'Q4 19-Q1 20'!E19</f>
        <v>715678</v>
      </c>
      <c r="G144" s="34">
        <f>'Q4 19-Q1 20'!L19</f>
        <v>348917</v>
      </c>
      <c r="H144" s="34">
        <f>'Q2 20-Q3 20'!E19</f>
        <v>176711</v>
      </c>
      <c r="I144" s="34">
        <f>'Q2 20-Q3 20'!L19</f>
        <v>457719</v>
      </c>
      <c r="J144" s="173">
        <f>'Q4 20-Q1 21'!E19</f>
        <v>235947</v>
      </c>
      <c r="K144" s="173">
        <f>'Q4 20-Q1 21'!L19</f>
        <v>280992</v>
      </c>
      <c r="L144" s="213"/>
      <c r="M144" s="213"/>
      <c r="N144" s="213"/>
      <c r="O144" s="95"/>
      <c r="P144" s="2"/>
      <c r="Q144" s="2"/>
    </row>
    <row r="145" spans="1:21" x14ac:dyDescent="0.35">
      <c r="A145" s="33"/>
      <c r="B145" s="34"/>
      <c r="C145" s="34"/>
      <c r="D145" s="34"/>
      <c r="E145" s="34"/>
      <c r="F145" s="34"/>
      <c r="G145" s="34"/>
      <c r="H145" s="34"/>
      <c r="I145" s="34"/>
      <c r="J145" s="34"/>
      <c r="K145" s="34"/>
      <c r="L145" s="213"/>
      <c r="M145" s="213"/>
      <c r="N145" s="213"/>
      <c r="O145" s="95"/>
      <c r="P145" s="2"/>
      <c r="Q145" s="2"/>
    </row>
    <row r="146" spans="1:21" x14ac:dyDescent="0.35">
      <c r="N146" s="2"/>
      <c r="O146" s="95"/>
      <c r="P146" s="2"/>
      <c r="Q146" s="2"/>
    </row>
    <row r="147" spans="1:21" x14ac:dyDescent="0.35">
      <c r="A147" t="s">
        <v>22</v>
      </c>
      <c r="B147" s="394" t="str">
        <f>B120</f>
        <v>Q4 2018</v>
      </c>
      <c r="C147" s="394"/>
      <c r="D147" s="215" t="str">
        <f>C120</f>
        <v>Q1 2019</v>
      </c>
      <c r="E147" s="215"/>
      <c r="F147" s="394" t="str">
        <f>D138</f>
        <v>Q2 2019</v>
      </c>
      <c r="G147" s="394"/>
      <c r="H147" s="394" t="str">
        <f>E138</f>
        <v>Q3 2019</v>
      </c>
      <c r="I147" s="394"/>
      <c r="J147" s="394" t="s">
        <v>153</v>
      </c>
      <c r="K147" s="394"/>
      <c r="L147" s="394" t="s">
        <v>154</v>
      </c>
      <c r="M147" s="394"/>
      <c r="N147" s="391" t="s">
        <v>201</v>
      </c>
      <c r="O147" s="391"/>
      <c r="P147" s="391" t="s">
        <v>202</v>
      </c>
      <c r="Q147" s="391"/>
      <c r="R147" s="391" t="s">
        <v>204</v>
      </c>
      <c r="S147" s="391"/>
      <c r="T147" s="391" t="s">
        <v>205</v>
      </c>
      <c r="U147" s="391"/>
    </row>
    <row r="148" spans="1:21" x14ac:dyDescent="0.35">
      <c r="A148" t="str">
        <f t="shared" ref="A148:A154" si="4">A120</f>
        <v>Country</v>
      </c>
      <c r="B148" s="97" t="str">
        <f>$A$119</f>
        <v>Number of enabled roaming subscribers in WB</v>
      </c>
      <c r="C148" s="97" t="str">
        <f>$A$137</f>
        <v>Number of RLAH+ enabled roaming subscribers in WB</v>
      </c>
      <c r="D148" s="97" t="str">
        <f>$A$119</f>
        <v>Number of enabled roaming subscribers in WB</v>
      </c>
      <c r="E148" s="97" t="str">
        <f>$A$137</f>
        <v>Number of RLAH+ enabled roaming subscribers in WB</v>
      </c>
      <c r="F148" s="97" t="str">
        <f>$A$119</f>
        <v>Number of enabled roaming subscribers in WB</v>
      </c>
      <c r="G148" s="97" t="str">
        <f>$A$137</f>
        <v>Number of RLAH+ enabled roaming subscribers in WB</v>
      </c>
      <c r="H148" s="97" t="str">
        <f>$A$119</f>
        <v>Number of enabled roaming subscribers in WB</v>
      </c>
      <c r="I148" s="97" t="str">
        <f>$A$137</f>
        <v>Number of RLAH+ enabled roaming subscribers in WB</v>
      </c>
      <c r="J148" s="97" t="str">
        <f>$A$119</f>
        <v>Number of enabled roaming subscribers in WB</v>
      </c>
      <c r="K148" s="97" t="str">
        <f>$A$137</f>
        <v>Number of RLAH+ enabled roaming subscribers in WB</v>
      </c>
      <c r="L148" s="97" t="str">
        <f>$A$119</f>
        <v>Number of enabled roaming subscribers in WB</v>
      </c>
      <c r="M148" s="97" t="str">
        <f>$A$137</f>
        <v>Number of RLAH+ enabled roaming subscribers in WB</v>
      </c>
      <c r="N148" s="97" t="str">
        <f>$A$119</f>
        <v>Number of enabled roaming subscribers in WB</v>
      </c>
      <c r="O148" s="97" t="str">
        <f>$A$137</f>
        <v>Number of RLAH+ enabled roaming subscribers in WB</v>
      </c>
      <c r="P148" s="97" t="str">
        <f>$A$119</f>
        <v>Number of enabled roaming subscribers in WB</v>
      </c>
      <c r="Q148" s="97" t="str">
        <f>$A$137</f>
        <v>Number of RLAH+ enabled roaming subscribers in WB</v>
      </c>
      <c r="R148" s="97" t="str">
        <f>$A$119</f>
        <v>Number of enabled roaming subscribers in WB</v>
      </c>
      <c r="S148" s="97" t="str">
        <f>$A$137</f>
        <v>Number of RLAH+ enabled roaming subscribers in WB</v>
      </c>
      <c r="T148" s="97" t="str">
        <f>$A$119</f>
        <v>Number of enabled roaming subscribers in WB</v>
      </c>
      <c r="U148" s="97" t="str">
        <f>$A$137</f>
        <v>Number of RLAH+ enabled roaming subscribers in WB</v>
      </c>
    </row>
    <row r="149" spans="1:21" x14ac:dyDescent="0.35">
      <c r="A149" t="str">
        <f t="shared" si="4"/>
        <v>Albania</v>
      </c>
      <c r="B149" s="96">
        <f t="shared" ref="B149:B154" si="5">B121</f>
        <v>103151</v>
      </c>
      <c r="C149" s="96">
        <f t="shared" ref="C149:C154" si="6">B139</f>
        <v>0</v>
      </c>
      <c r="D149" s="96">
        <f t="shared" ref="D149:D154" si="7">C121</f>
        <v>108510</v>
      </c>
      <c r="E149" s="96">
        <f t="shared" ref="E149:E154" si="8">C139</f>
        <v>0</v>
      </c>
      <c r="F149" s="96">
        <f t="shared" ref="F149:F154" si="9">D121</f>
        <v>77377</v>
      </c>
      <c r="G149" s="96">
        <f t="shared" ref="G149:G154" si="10">D139</f>
        <v>0</v>
      </c>
      <c r="H149" s="96">
        <f t="shared" ref="H149:H154" si="11">E121</f>
        <v>118198</v>
      </c>
      <c r="I149" s="96">
        <f t="shared" ref="I149:I154" si="12">E139</f>
        <v>64441</v>
      </c>
      <c r="J149" s="96">
        <f t="shared" ref="J149:J154" si="13">F121</f>
        <v>88159</v>
      </c>
      <c r="K149" s="96">
        <f>F139</f>
        <v>45026</v>
      </c>
      <c r="L149" s="96">
        <f t="shared" ref="L149:L154" si="14">G121</f>
        <v>87385</v>
      </c>
      <c r="M149" s="96">
        <f t="shared" ref="M149:M154" si="15">G139</f>
        <v>43533</v>
      </c>
      <c r="N149" s="96">
        <f t="shared" ref="N149:N154" si="16">H121</f>
        <v>28887</v>
      </c>
      <c r="O149" s="96">
        <f t="shared" ref="O149:O154" si="17">H139</f>
        <v>16363</v>
      </c>
      <c r="P149" s="96">
        <f t="shared" ref="P149:P154" si="18">I121</f>
        <v>69905</v>
      </c>
      <c r="Q149" s="96">
        <f t="shared" ref="Q149:Q154" si="19">I139</f>
        <v>40052</v>
      </c>
      <c r="R149" s="220">
        <f t="shared" ref="R149:R154" si="20">J130</f>
        <v>57993</v>
      </c>
      <c r="S149" s="220">
        <f t="shared" ref="S149:S154" si="21">J139</f>
        <v>42413</v>
      </c>
      <c r="T149" s="220">
        <f t="shared" ref="T149:T154" si="22">K130</f>
        <v>26759</v>
      </c>
      <c r="U149" s="220">
        <f t="shared" ref="U149:U154" si="23">K139</f>
        <v>37410</v>
      </c>
    </row>
    <row r="150" spans="1:21" x14ac:dyDescent="0.35">
      <c r="A150" t="str">
        <f t="shared" si="4"/>
        <v>Bosnia</v>
      </c>
      <c r="B150" s="96">
        <f t="shared" si="5"/>
        <v>0</v>
      </c>
      <c r="C150" s="96">
        <f t="shared" si="6"/>
        <v>0</v>
      </c>
      <c r="D150" s="96">
        <f t="shared" si="7"/>
        <v>0</v>
      </c>
      <c r="E150" s="96">
        <f t="shared" si="8"/>
        <v>0</v>
      </c>
      <c r="F150" s="96">
        <f t="shared" si="9"/>
        <v>268689</v>
      </c>
      <c r="G150" s="96">
        <f t="shared" si="10"/>
        <v>0</v>
      </c>
      <c r="H150" s="96">
        <f t="shared" si="11"/>
        <v>423872</v>
      </c>
      <c r="I150" s="96">
        <f t="shared" si="12"/>
        <v>423872</v>
      </c>
      <c r="J150" s="96">
        <f t="shared" si="13"/>
        <v>251452</v>
      </c>
      <c r="K150" s="96">
        <f>G140</f>
        <v>170738</v>
      </c>
      <c r="L150" s="96">
        <f t="shared" si="14"/>
        <v>181519</v>
      </c>
      <c r="M150" s="96">
        <f t="shared" si="15"/>
        <v>170738</v>
      </c>
      <c r="N150" s="96">
        <f t="shared" si="16"/>
        <v>113270</v>
      </c>
      <c r="O150" s="96">
        <f t="shared" si="17"/>
        <v>107765</v>
      </c>
      <c r="P150" s="96">
        <f t="shared" si="18"/>
        <v>204479</v>
      </c>
      <c r="Q150" s="96">
        <f t="shared" si="19"/>
        <v>194230</v>
      </c>
      <c r="R150" s="220">
        <f t="shared" si="20"/>
        <v>226910</v>
      </c>
      <c r="S150" s="220">
        <f t="shared" si="21"/>
        <v>129120</v>
      </c>
      <c r="T150" s="220">
        <f t="shared" si="22"/>
        <v>216138</v>
      </c>
      <c r="U150" s="220">
        <f t="shared" si="23"/>
        <v>143163</v>
      </c>
    </row>
    <row r="151" spans="1:21" x14ac:dyDescent="0.35">
      <c r="A151" t="str">
        <f t="shared" si="4"/>
        <v>Kosovo*</v>
      </c>
      <c r="B151" s="96">
        <f t="shared" si="5"/>
        <v>379871</v>
      </c>
      <c r="C151" s="96">
        <f t="shared" si="6"/>
        <v>0</v>
      </c>
      <c r="D151" s="96">
        <f t="shared" si="7"/>
        <v>359254</v>
      </c>
      <c r="E151" s="96">
        <f t="shared" si="8"/>
        <v>0</v>
      </c>
      <c r="F151" s="96">
        <f t="shared" si="9"/>
        <v>386116</v>
      </c>
      <c r="G151" s="96">
        <f t="shared" si="10"/>
        <v>0</v>
      </c>
      <c r="H151" s="96">
        <f t="shared" si="11"/>
        <v>776930</v>
      </c>
      <c r="I151" s="96">
        <f t="shared" si="12"/>
        <v>776930</v>
      </c>
      <c r="J151" s="96">
        <f t="shared" si="13"/>
        <v>332660</v>
      </c>
      <c r="K151" s="96">
        <f>G141</f>
        <v>356200</v>
      </c>
      <c r="L151" s="96">
        <f t="shared" si="14"/>
        <v>304916</v>
      </c>
      <c r="M151" s="96">
        <f t="shared" si="15"/>
        <v>356200</v>
      </c>
      <c r="N151" s="96">
        <f t="shared" si="16"/>
        <v>287766</v>
      </c>
      <c r="O151" s="96">
        <f t="shared" si="17"/>
        <v>287766</v>
      </c>
      <c r="P151" s="96">
        <f t="shared" si="18"/>
        <v>453963</v>
      </c>
      <c r="Q151" s="96">
        <f t="shared" si="19"/>
        <v>453963</v>
      </c>
      <c r="R151" s="220">
        <f t="shared" si="20"/>
        <v>70407.412827185879</v>
      </c>
      <c r="S151" s="220">
        <f t="shared" si="21"/>
        <v>400156.35384659475</v>
      </c>
      <c r="T151" s="220">
        <f t="shared" si="22"/>
        <v>74786.373080259611</v>
      </c>
      <c r="U151" s="220">
        <f t="shared" si="23"/>
        <v>419529.25083421613</v>
      </c>
    </row>
    <row r="152" spans="1:21" x14ac:dyDescent="0.35">
      <c r="A152" t="str">
        <f t="shared" si="4"/>
        <v>Montenegro</v>
      </c>
      <c r="B152" s="96">
        <f>B124</f>
        <v>145746</v>
      </c>
      <c r="C152" s="96">
        <f>B143</f>
        <v>0</v>
      </c>
      <c r="D152" s="96">
        <f>C125</f>
        <v>116827</v>
      </c>
      <c r="E152" s="96">
        <f t="shared" si="8"/>
        <v>0</v>
      </c>
      <c r="F152" s="96">
        <f t="shared" si="9"/>
        <v>142321</v>
      </c>
      <c r="G152" s="96">
        <f t="shared" si="10"/>
        <v>0</v>
      </c>
      <c r="H152" s="96">
        <f t="shared" si="11"/>
        <v>181460</v>
      </c>
      <c r="I152" s="96">
        <f t="shared" si="12"/>
        <v>170044</v>
      </c>
      <c r="J152" s="96">
        <f t="shared" si="13"/>
        <v>151378</v>
      </c>
      <c r="K152" s="96">
        <f>G142</f>
        <v>64997</v>
      </c>
      <c r="L152" s="96">
        <f t="shared" si="14"/>
        <v>125150</v>
      </c>
      <c r="M152" s="96">
        <f t="shared" si="15"/>
        <v>64997</v>
      </c>
      <c r="N152" s="96">
        <f t="shared" si="16"/>
        <v>48960</v>
      </c>
      <c r="O152" s="96">
        <f t="shared" si="17"/>
        <v>29924</v>
      </c>
      <c r="P152" s="96">
        <f t="shared" si="18"/>
        <v>73930</v>
      </c>
      <c r="Q152" s="96">
        <f t="shared" si="19"/>
        <v>42921</v>
      </c>
      <c r="R152" s="220">
        <f t="shared" si="20"/>
        <v>36923</v>
      </c>
      <c r="S152" s="220">
        <f t="shared" si="21"/>
        <v>44021</v>
      </c>
      <c r="T152" s="220">
        <f t="shared" si="22"/>
        <v>37273</v>
      </c>
      <c r="U152" s="220">
        <f t="shared" si="23"/>
        <v>43672</v>
      </c>
    </row>
    <row r="153" spans="1:21" x14ac:dyDescent="0.35">
      <c r="A153" t="str">
        <f t="shared" si="4"/>
        <v>North Macedonia</v>
      </c>
      <c r="B153" s="96">
        <f>B125</f>
        <v>0</v>
      </c>
      <c r="C153" s="96">
        <f>B142</f>
        <v>0</v>
      </c>
      <c r="D153" s="96">
        <f>C124</f>
        <v>126461</v>
      </c>
      <c r="E153" s="96">
        <f t="shared" si="8"/>
        <v>0</v>
      </c>
      <c r="F153" s="96">
        <f t="shared" si="9"/>
        <v>143463</v>
      </c>
      <c r="G153" s="96">
        <f t="shared" si="10"/>
        <v>0</v>
      </c>
      <c r="H153" s="96">
        <f t="shared" si="11"/>
        <v>229859</v>
      </c>
      <c r="I153" s="96">
        <f t="shared" si="12"/>
        <v>212102</v>
      </c>
      <c r="J153" s="96">
        <f t="shared" si="13"/>
        <v>137705</v>
      </c>
      <c r="K153" s="96">
        <f>G143</f>
        <v>105515</v>
      </c>
      <c r="L153" s="96">
        <f t="shared" si="14"/>
        <v>121632</v>
      </c>
      <c r="M153" s="96">
        <f t="shared" si="15"/>
        <v>105515</v>
      </c>
      <c r="N153" s="96">
        <f t="shared" si="16"/>
        <v>33622</v>
      </c>
      <c r="O153" s="96">
        <f t="shared" si="17"/>
        <v>31011</v>
      </c>
      <c r="P153" s="96">
        <f t="shared" si="18"/>
        <v>128439</v>
      </c>
      <c r="Q153" s="96">
        <f t="shared" si="19"/>
        <v>120028</v>
      </c>
      <c r="R153" s="220">
        <f t="shared" si="20"/>
        <v>50311</v>
      </c>
      <c r="S153" s="220">
        <f t="shared" si="21"/>
        <v>86816</v>
      </c>
      <c r="T153" s="220">
        <f t="shared" si="22"/>
        <v>42120</v>
      </c>
      <c r="U153" s="220">
        <f t="shared" si="23"/>
        <v>101003</v>
      </c>
    </row>
    <row r="154" spans="1:21" x14ac:dyDescent="0.35">
      <c r="A154" t="str">
        <f t="shared" si="4"/>
        <v>Serbia</v>
      </c>
      <c r="B154" s="96">
        <f t="shared" si="5"/>
        <v>0</v>
      </c>
      <c r="C154" s="96">
        <f t="shared" si="6"/>
        <v>0</v>
      </c>
      <c r="D154" s="96">
        <f t="shared" si="7"/>
        <v>359407</v>
      </c>
      <c r="E154" s="96">
        <f t="shared" si="8"/>
        <v>0</v>
      </c>
      <c r="F154" s="96">
        <f t="shared" si="9"/>
        <v>1177017</v>
      </c>
      <c r="G154" s="96">
        <f t="shared" si="10"/>
        <v>0</v>
      </c>
      <c r="H154" s="96">
        <f t="shared" si="11"/>
        <v>1297375</v>
      </c>
      <c r="I154" s="96">
        <f t="shared" si="12"/>
        <v>1297375</v>
      </c>
      <c r="J154" s="96">
        <f t="shared" si="13"/>
        <v>715678</v>
      </c>
      <c r="K154" s="96">
        <f>G144</f>
        <v>348917</v>
      </c>
      <c r="L154" s="96">
        <f t="shared" si="14"/>
        <v>348917</v>
      </c>
      <c r="M154" s="96">
        <f t="shared" si="15"/>
        <v>348917</v>
      </c>
      <c r="N154" s="96">
        <f t="shared" si="16"/>
        <v>176711</v>
      </c>
      <c r="O154" s="96">
        <f t="shared" si="17"/>
        <v>176711</v>
      </c>
      <c r="P154" s="96">
        <f t="shared" si="18"/>
        <v>457719</v>
      </c>
      <c r="Q154" s="96">
        <f t="shared" si="19"/>
        <v>457719</v>
      </c>
      <c r="R154" s="220">
        <f t="shared" si="20"/>
        <v>336272</v>
      </c>
      <c r="S154" s="220">
        <f t="shared" si="21"/>
        <v>235947</v>
      </c>
      <c r="T154" s="220">
        <f t="shared" si="22"/>
        <v>285324</v>
      </c>
      <c r="U154" s="220">
        <f t="shared" si="23"/>
        <v>280992</v>
      </c>
    </row>
    <row r="155" spans="1:21" x14ac:dyDescent="0.35">
      <c r="Q155" s="2"/>
    </row>
    <row r="156" spans="1:21" x14ac:dyDescent="0.35">
      <c r="Q156" s="2"/>
    </row>
    <row r="157" spans="1:21" x14ac:dyDescent="0.35">
      <c r="Q157" s="2"/>
    </row>
    <row r="158" spans="1:21" x14ac:dyDescent="0.35">
      <c r="Q158" s="2"/>
    </row>
    <row r="159" spans="1:21" x14ac:dyDescent="0.35">
      <c r="Q159" s="2"/>
    </row>
    <row r="167" spans="21:30" x14ac:dyDescent="0.35">
      <c r="U167" s="394"/>
      <c r="V167" s="394"/>
      <c r="W167" s="391"/>
      <c r="X167" s="391"/>
      <c r="Y167" s="391"/>
      <c r="Z167" s="391"/>
      <c r="AA167" s="391"/>
      <c r="AB167" s="391"/>
      <c r="AC167" s="394"/>
      <c r="AD167" s="394"/>
    </row>
    <row r="168" spans="21:30" x14ac:dyDescent="0.35">
      <c r="U168" s="97"/>
      <c r="V168" s="97"/>
      <c r="W168" s="97"/>
      <c r="X168" s="97"/>
      <c r="Y168" s="97"/>
      <c r="Z168" s="97"/>
      <c r="AA168" s="97"/>
      <c r="AB168" s="97"/>
      <c r="AC168" s="97"/>
      <c r="AD168" s="97"/>
    </row>
    <row r="169" spans="21:30" x14ac:dyDescent="0.35">
      <c r="U169" s="96"/>
      <c r="V169" s="96"/>
      <c r="W169" s="96"/>
      <c r="X169" s="96"/>
      <c r="Y169" s="96"/>
      <c r="Z169" s="96"/>
      <c r="AA169" s="96"/>
      <c r="AB169" s="96"/>
      <c r="AC169" s="96"/>
      <c r="AD169" s="96"/>
    </row>
    <row r="170" spans="21:30" x14ac:dyDescent="0.35">
      <c r="U170" s="96"/>
      <c r="V170" s="96"/>
      <c r="W170" s="96"/>
      <c r="X170" s="96"/>
      <c r="Y170" s="96"/>
      <c r="Z170" s="96"/>
      <c r="AA170" s="96"/>
      <c r="AB170" s="96"/>
      <c r="AC170" s="96"/>
      <c r="AD170" s="96"/>
    </row>
    <row r="171" spans="21:30" x14ac:dyDescent="0.35">
      <c r="U171" s="96"/>
      <c r="V171" s="96"/>
      <c r="W171" s="96"/>
      <c r="X171" s="96"/>
      <c r="Y171" s="96"/>
      <c r="Z171" s="96"/>
      <c r="AA171" s="96"/>
      <c r="AB171" s="96"/>
      <c r="AC171" s="96"/>
      <c r="AD171" s="96"/>
    </row>
    <row r="172" spans="21:30" x14ac:dyDescent="0.35">
      <c r="U172" s="96"/>
      <c r="V172" s="96"/>
      <c r="W172" s="96"/>
      <c r="X172" s="96"/>
      <c r="Y172" s="96"/>
      <c r="Z172" s="96"/>
      <c r="AA172" s="96"/>
      <c r="AB172" s="96"/>
      <c r="AC172" s="96"/>
      <c r="AD172" s="96"/>
    </row>
    <row r="173" spans="21:30" x14ac:dyDescent="0.35">
      <c r="U173" s="96"/>
      <c r="V173" s="96"/>
      <c r="W173" s="96"/>
      <c r="X173" s="96"/>
      <c r="Y173" s="96"/>
      <c r="Z173" s="96"/>
      <c r="AA173" s="96"/>
      <c r="AB173" s="96"/>
      <c r="AC173" s="96"/>
      <c r="AD173" s="96"/>
    </row>
    <row r="174" spans="21:30" x14ac:dyDescent="0.35">
      <c r="U174" s="96"/>
      <c r="V174" s="96"/>
      <c r="W174" s="96"/>
      <c r="X174" s="96"/>
      <c r="Y174" s="96"/>
      <c r="Z174" s="96"/>
      <c r="AA174" s="96"/>
      <c r="AB174" s="96"/>
      <c r="AC174" s="96"/>
      <c r="AD174" s="96"/>
    </row>
  </sheetData>
  <mergeCells count="16">
    <mergeCell ref="U167:V167"/>
    <mergeCell ref="W167:X167"/>
    <mergeCell ref="Y167:Z167"/>
    <mergeCell ref="AA167:AB167"/>
    <mergeCell ref="AC167:AD167"/>
    <mergeCell ref="R147:S147"/>
    <mergeCell ref="T147:U147"/>
    <mergeCell ref="A11:I11"/>
    <mergeCell ref="A2:I2"/>
    <mergeCell ref="L147:M147"/>
    <mergeCell ref="N147:O147"/>
    <mergeCell ref="P147:Q147"/>
    <mergeCell ref="B147:C147"/>
    <mergeCell ref="F147:G147"/>
    <mergeCell ref="H147:I147"/>
    <mergeCell ref="J147:K147"/>
  </mergeCells>
  <pageMargins left="0.7" right="0.7" top="0.78740157499999996" bottom="0.78740157499999996" header="0.3" footer="0.3"/>
  <pageSetup paperSize="9" orientation="portrait" verticalDpi="3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7"/>
  <sheetViews>
    <sheetView topLeftCell="H29" zoomScale="68" zoomScaleNormal="68" workbookViewId="0">
      <selection activeCell="S22" sqref="S22"/>
    </sheetView>
  </sheetViews>
  <sheetFormatPr defaultColWidth="10.90625" defaultRowHeight="14.5" x14ac:dyDescent="0.35"/>
  <cols>
    <col min="5" max="5" width="18" customWidth="1"/>
  </cols>
  <sheetData>
    <row r="2" spans="1:17" ht="30" customHeight="1" x14ac:dyDescent="0.35">
      <c r="A2" s="390" t="s">
        <v>209</v>
      </c>
      <c r="B2" s="390"/>
      <c r="C2" s="390"/>
      <c r="D2" s="390"/>
      <c r="E2" s="390"/>
      <c r="F2" s="390"/>
      <c r="G2" s="390"/>
    </row>
    <row r="3" spans="1:17" x14ac:dyDescent="0.35">
      <c r="A3" s="5" t="s">
        <v>4</v>
      </c>
      <c r="B3" s="5" t="s">
        <v>5</v>
      </c>
      <c r="C3" s="5" t="s">
        <v>6</v>
      </c>
      <c r="D3" s="5" t="s">
        <v>54</v>
      </c>
      <c r="E3" s="1" t="s">
        <v>55</v>
      </c>
      <c r="F3" s="1" t="s">
        <v>153</v>
      </c>
      <c r="G3" s="1" t="s">
        <v>154</v>
      </c>
      <c r="H3" s="5" t="s">
        <v>201</v>
      </c>
      <c r="I3" s="5" t="s">
        <v>202</v>
      </c>
      <c r="J3" s="5" t="s">
        <v>204</v>
      </c>
      <c r="K3" s="5" t="s">
        <v>205</v>
      </c>
      <c r="L3" s="5" t="s">
        <v>246</v>
      </c>
      <c r="M3" s="5" t="s">
        <v>247</v>
      </c>
      <c r="N3" s="5" t="s">
        <v>249</v>
      </c>
      <c r="O3" s="5" t="s">
        <v>250</v>
      </c>
      <c r="P3" s="5" t="s">
        <v>298</v>
      </c>
      <c r="Q3" s="5" t="s">
        <v>299</v>
      </c>
    </row>
    <row r="4" spans="1:17" x14ac:dyDescent="0.35">
      <c r="A4" s="7" t="str">
        <f>'Q2 19-Q3 19'!B23</f>
        <v>Albania</v>
      </c>
      <c r="B4" s="7">
        <f>'Q4 18-Q1 19'!C24</f>
        <v>200.62476753420606</v>
      </c>
      <c r="C4" s="7">
        <f>'Q4 18-Q1 19'!D24</f>
        <v>191.82749306839526</v>
      </c>
      <c r="D4" s="7">
        <f>'Q2 19-Q3 19'!C23</f>
        <v>233.13032080042649</v>
      </c>
      <c r="E4" s="7">
        <f>'Q2 19-Q3 19'!D23</f>
        <v>215.14360450661073</v>
      </c>
      <c r="F4" s="7">
        <f>'Q4 19-Q1 20'!C23</f>
        <v>211.34009448960111</v>
      </c>
      <c r="G4" s="7">
        <f>'Q4 19-Q1 20'!D23</f>
        <v>212.77712373168598</v>
      </c>
      <c r="H4" s="7">
        <f>'Q2 20-Q3 20'!C23</f>
        <v>216.08348042758197</v>
      </c>
      <c r="I4" s="7">
        <f>'Q2 20-Q3 20'!D23</f>
        <v>204.58587633920615</v>
      </c>
      <c r="J4" s="7">
        <v>215.84749267104769</v>
      </c>
      <c r="K4" s="7">
        <v>213.56956257458322</v>
      </c>
      <c r="L4" s="7">
        <f>'Q2 21-Q3 21'!C23</f>
        <v>218.55517941244463</v>
      </c>
      <c r="M4" s="7">
        <f>'Q2 21-Q3 21'!D23</f>
        <v>207.54006561164499</v>
      </c>
      <c r="N4" s="7">
        <f>'Q4 21 -Q1 22'!C23</f>
        <v>198.8133616046315</v>
      </c>
      <c r="O4" s="7">
        <f>'Q4 21 -Q1 22'!D23</f>
        <v>192.67705779069414</v>
      </c>
      <c r="P4" s="216">
        <f>'Q2 22 - Q3 22'!C23</f>
        <v>197.33332614477118</v>
      </c>
      <c r="Q4" s="216">
        <f>'Q2 22 - Q3 22'!D23</f>
        <v>178.14319420305523</v>
      </c>
    </row>
    <row r="5" spans="1:17" x14ac:dyDescent="0.35">
      <c r="A5" s="7" t="str">
        <f>'Q2 19-Q3 19'!B24</f>
        <v>Bosnia</v>
      </c>
      <c r="B5" s="7" t="e">
        <f>'Q4 18-Q1 19'!C23</f>
        <v>#DIV/0!</v>
      </c>
      <c r="C5" s="7" t="e">
        <f>'Q4 18-Q1 19'!D23</f>
        <v>#DIV/0!</v>
      </c>
      <c r="D5" s="7">
        <f>'Q2 19-Q3 19'!C24</f>
        <v>48.059866550075689</v>
      </c>
      <c r="E5" s="7">
        <f>'Q2 19-Q3 19'!D24</f>
        <v>46.419131158002926</v>
      </c>
      <c r="F5" s="7">
        <f>'Q4 19-Q1 20'!C24</f>
        <v>47.164793200709134</v>
      </c>
      <c r="G5" s="7">
        <f>'Q4 19-Q1 20'!D24</f>
        <v>46.392567780421075</v>
      </c>
      <c r="H5" s="7">
        <f>'Q2 20-Q3 20'!C24</f>
        <v>53.604746055123648</v>
      </c>
      <c r="I5" s="7">
        <f>'Q2 20-Q3 20'!D24</f>
        <v>54.909203492952564</v>
      </c>
      <c r="J5" s="7">
        <v>57.139516735849249</v>
      </c>
      <c r="K5" s="7">
        <v>54.720461420360017</v>
      </c>
      <c r="L5" s="7">
        <f>'Q2 21-Q3 21'!C24</f>
        <v>58.118308839426817</v>
      </c>
      <c r="M5" s="7">
        <f>'Q2 21-Q3 21'!D24</f>
        <v>52.29892589853867</v>
      </c>
      <c r="N5" s="7">
        <f>'Q4 21 -Q1 22'!C24</f>
        <v>53.597855899322845</v>
      </c>
      <c r="O5" s="7">
        <f>'Q4 21 -Q1 22'!D24</f>
        <v>52.436133608313895</v>
      </c>
      <c r="P5" s="216">
        <f>'Q2 22 - Q3 22'!C24</f>
        <v>56.240723349050427</v>
      </c>
      <c r="Q5" s="216">
        <f>'Q2 22 - Q3 22'!D24</f>
        <v>51.697705658116256</v>
      </c>
    </row>
    <row r="6" spans="1:17" x14ac:dyDescent="0.35">
      <c r="A6" s="7" t="str">
        <f>'Q2 19-Q3 19'!B25</f>
        <v>Kosovo*</v>
      </c>
      <c r="B6" s="7">
        <f>'Q4 18-Q1 19'!C25</f>
        <v>38.763245680768911</v>
      </c>
      <c r="C6" s="7">
        <f>'Q4 18-Q1 19'!D25</f>
        <v>31.060757339745667</v>
      </c>
      <c r="D6" s="7">
        <f>'Q2 19-Q3 19'!C25</f>
        <v>37.573174592586241</v>
      </c>
      <c r="E6" s="7">
        <f>'Q2 19-Q3 19'!D25</f>
        <v>38.381171079467073</v>
      </c>
      <c r="F6" s="7">
        <f>'Q4 19-Q1 20'!C25</f>
        <v>44.758010252120293</v>
      </c>
      <c r="G6" s="7">
        <f>'Q4 19-Q1 20'!D25</f>
        <v>47.217702809732032</v>
      </c>
      <c r="H6" s="7">
        <f>'Q2 20-Q3 20'!C25</f>
        <v>58.76679361374763</v>
      </c>
      <c r="I6" s="7">
        <f>'Q2 20-Q3 20'!D25</f>
        <v>71.710556931812093</v>
      </c>
      <c r="J6" s="7">
        <v>58.133097278061058</v>
      </c>
      <c r="K6" s="7">
        <v>50.179811812250456</v>
      </c>
      <c r="L6" s="7">
        <f>'Q2 21-Q3 21'!C25</f>
        <v>60.367934947072037</v>
      </c>
      <c r="M6" s="7">
        <f>'Q2 21-Q3 21'!D25</f>
        <v>66.878251904046763</v>
      </c>
      <c r="N6" s="7">
        <f>'Q4 21 -Q1 22'!C25</f>
        <v>67.34993997930026</v>
      </c>
      <c r="O6" s="7">
        <f>'Q4 21 -Q1 22'!D25</f>
        <v>71.940388726830818</v>
      </c>
      <c r="P6" s="216">
        <f>'Q2 22 - Q3 22'!C25</f>
        <v>57.205502764384846</v>
      </c>
      <c r="Q6" s="216">
        <f>'Q2 22 - Q3 22'!D25</f>
        <v>55.373523850603924</v>
      </c>
    </row>
    <row r="7" spans="1:17" x14ac:dyDescent="0.35">
      <c r="A7" s="7" t="str">
        <f>'Q2 19-Q3 19'!B26</f>
        <v>Montenegro</v>
      </c>
      <c r="B7" s="7">
        <f>'Q4 18-Q1 19'!C27</f>
        <v>140.02137520687921</v>
      </c>
      <c r="C7" s="7">
        <f>'Q4 18-Q1 19'!D27</f>
        <v>131.54868566370638</v>
      </c>
      <c r="D7" s="7">
        <f>'Q2 19-Q3 19'!C26</f>
        <v>139.90567199875673</v>
      </c>
      <c r="E7" s="7">
        <f>'Q2 19-Q3 19'!D26</f>
        <v>124.30365816551158</v>
      </c>
      <c r="F7" s="7">
        <f>'Q4 19-Q1 20'!C26</f>
        <v>139.06407505636869</v>
      </c>
      <c r="G7" s="7">
        <f>'Q4 19-Q1 20'!D26</f>
        <v>141.15103945643895</v>
      </c>
      <c r="H7" s="7">
        <f>'Q2 20-Q3 20'!C26</f>
        <v>163.58770345321929</v>
      </c>
      <c r="I7" s="7">
        <f>'Q2 20-Q3 20'!D26</f>
        <v>162.15246790316917</v>
      </c>
      <c r="J7" s="7">
        <v>172.92407927177192</v>
      </c>
      <c r="K7" s="7">
        <v>164.22408023013216</v>
      </c>
      <c r="L7" s="7">
        <f>'Q2 21-Q3 21'!C26</f>
        <v>164.44716908260321</v>
      </c>
      <c r="M7" s="7">
        <f>'Q2 21-Q3 21'!D26</f>
        <v>143.40356229978522</v>
      </c>
      <c r="N7" s="7">
        <f>'Q4 21 -Q1 22'!C26</f>
        <v>166.61511175004435</v>
      </c>
      <c r="O7" s="7">
        <f>'Q4 21 -Q1 22'!D26</f>
        <v>156.41148447823596</v>
      </c>
      <c r="P7" s="216">
        <f>'Q2 22 - Q3 22'!C26</f>
        <v>154.80144718279334</v>
      </c>
      <c r="Q7" s="216">
        <f>'Q2 22 - Q3 22'!D26</f>
        <v>133.78270106672136</v>
      </c>
    </row>
    <row r="8" spans="1:17" x14ac:dyDescent="0.35">
      <c r="A8" s="7" t="str">
        <f>'Q2 19-Q3 19'!B27</f>
        <v>North Macedonia</v>
      </c>
      <c r="B8" s="112" t="e">
        <f>'Q4 18-Q1 19'!C26</f>
        <v>#DIV/0!</v>
      </c>
      <c r="C8" s="112">
        <f>'Q4 18-Q1 19'!D26</f>
        <v>263.87996253144138</v>
      </c>
      <c r="D8" s="7">
        <f>'Q2 19-Q3 19'!C27</f>
        <v>201.90332124750827</v>
      </c>
      <c r="E8" s="7">
        <f>'Q2 19-Q3 19'!D27</f>
        <v>188.4283687013083</v>
      </c>
      <c r="F8" s="7">
        <f>'Q4 19-Q1 20'!C27</f>
        <v>207.29853272669345</v>
      </c>
      <c r="G8" s="7">
        <f>'Q4 19-Q1 20'!D27</f>
        <v>208.69247394518285</v>
      </c>
      <c r="H8" s="7">
        <f>'Q2 20-Q3 20'!C27</f>
        <v>244.18860609003514</v>
      </c>
      <c r="I8" s="7">
        <f>'Q2 20-Q3 20'!D27</f>
        <v>222.29321005689016</v>
      </c>
      <c r="J8" s="7">
        <v>263.64323265254103</v>
      </c>
      <c r="K8" s="7">
        <v>232.732688415849</v>
      </c>
      <c r="L8" s="7">
        <f>'Q2 21-Q3 21'!C27</f>
        <v>238.99293962013738</v>
      </c>
      <c r="M8" s="7">
        <f>'Q2 21-Q3 21'!D27</f>
        <v>207.65547443150663</v>
      </c>
      <c r="N8" s="7">
        <f>'Q4 21 -Q1 22'!C27</f>
        <v>225.07329056936922</v>
      </c>
      <c r="O8" s="7">
        <f>'Q4 21 -Q1 22'!D27</f>
        <v>217.91601138423678</v>
      </c>
      <c r="P8" s="216">
        <f>'Q2 22 - Q3 22'!C27</f>
        <v>213.28461365224598</v>
      </c>
      <c r="Q8" s="216">
        <f>'Q2 22 - Q3 22'!D27</f>
        <v>196.36182694805288</v>
      </c>
    </row>
    <row r="9" spans="1:17" x14ac:dyDescent="0.35">
      <c r="A9" s="7" t="str">
        <f>'Q2 19-Q3 19'!B28</f>
        <v>Serbia</v>
      </c>
      <c r="B9" s="7" t="e">
        <f>'Q4 18-Q1 19'!C28</f>
        <v>#DIV/0!</v>
      </c>
      <c r="C9" s="7">
        <f>'Q4 18-Q1 19'!D28</f>
        <v>168.93702757372512</v>
      </c>
      <c r="D9" s="7">
        <f>'Q2 19-Q3 19'!C28</f>
        <v>176.07476201646088</v>
      </c>
      <c r="E9" s="7">
        <f>'Q2 19-Q3 19'!D28</f>
        <v>169.20666815186266</v>
      </c>
      <c r="F9" s="7">
        <f>'Q4 19-Q1 20'!C28</f>
        <v>174.64221245243786</v>
      </c>
      <c r="G9" s="7">
        <f>'Q4 19-Q1 20'!D28</f>
        <v>180.10808645235412</v>
      </c>
      <c r="H9" s="7">
        <f>'Q2 20-Q3 20'!C28</f>
        <v>209.09555555118288</v>
      </c>
      <c r="I9" s="7">
        <f>'Q2 20-Q3 20'!D28</f>
        <v>195.24583714270094</v>
      </c>
      <c r="J9" s="7">
        <v>210.05440161332231</v>
      </c>
      <c r="K9" s="7">
        <v>195.08858860952614</v>
      </c>
      <c r="L9" s="7">
        <f>'Q2 21-Q3 21'!C28</f>
        <v>195.66490216877105</v>
      </c>
      <c r="M9" s="7">
        <f>'Q2 21-Q3 21'!D28</f>
        <v>182.88079660054544</v>
      </c>
      <c r="N9" s="7">
        <f>'Q4 21 -Q1 22'!C28</f>
        <v>214.02588392963116</v>
      </c>
      <c r="O9" s="7">
        <f>'Q4 21 -Q1 22'!D28</f>
        <v>205.11143759138568</v>
      </c>
      <c r="P9" s="216">
        <f>'Q2 22 - Q3 22'!C28</f>
        <v>202.4502718580554</v>
      </c>
      <c r="Q9" s="216">
        <f>'Q2 22 - Q3 22'!D28</f>
        <v>192.86723952081988</v>
      </c>
    </row>
    <row r="10" spans="1:17" x14ac:dyDescent="0.35">
      <c r="A10" s="81"/>
      <c r="B10" s="81"/>
      <c r="C10" s="81"/>
      <c r="D10" s="81"/>
      <c r="E10" s="81"/>
    </row>
    <row r="11" spans="1:17" ht="30" customHeight="1" x14ac:dyDescent="0.35">
      <c r="A11" s="395" t="s">
        <v>210</v>
      </c>
      <c r="B11" s="395"/>
      <c r="C11" s="395"/>
      <c r="D11" s="395"/>
      <c r="E11" s="395"/>
      <c r="F11" s="395"/>
      <c r="G11" s="395"/>
    </row>
    <row r="12" spans="1:17" x14ac:dyDescent="0.35">
      <c r="A12" s="7" t="s">
        <v>4</v>
      </c>
      <c r="B12" s="7" t="s">
        <v>5</v>
      </c>
      <c r="C12" s="7" t="s">
        <v>6</v>
      </c>
      <c r="D12" s="7" t="s">
        <v>54</v>
      </c>
      <c r="E12" s="82" t="s">
        <v>55</v>
      </c>
      <c r="F12" s="82" t="s">
        <v>153</v>
      </c>
      <c r="G12" s="82" t="s">
        <v>154</v>
      </c>
      <c r="H12" s="7" t="s">
        <v>201</v>
      </c>
      <c r="I12" s="7" t="s">
        <v>202</v>
      </c>
      <c r="J12" s="5" t="s">
        <v>204</v>
      </c>
      <c r="K12" s="5" t="s">
        <v>205</v>
      </c>
      <c r="L12" s="7" t="s">
        <v>246</v>
      </c>
      <c r="M12" s="7" t="s">
        <v>247</v>
      </c>
      <c r="N12" s="5" t="s">
        <v>249</v>
      </c>
      <c r="O12" s="5" t="s">
        <v>250</v>
      </c>
      <c r="P12" s="7" t="s">
        <v>298</v>
      </c>
      <c r="Q12" s="7" t="s">
        <v>299</v>
      </c>
    </row>
    <row r="13" spans="1:17" x14ac:dyDescent="0.35">
      <c r="A13" s="7" t="str">
        <f>'Q2 19-Q3 19'!F23</f>
        <v>Albania</v>
      </c>
      <c r="B13" s="7">
        <f>'Q4 18-Q1 19'!G24</f>
        <v>35.711914811718451</v>
      </c>
      <c r="C13" s="7">
        <f>'Q4 18-Q1 19'!H24</f>
        <v>31.630669732033383</v>
      </c>
      <c r="D13" s="7">
        <f>'Q2 19-Q3 19'!G23</f>
        <v>34.76663507731152</v>
      </c>
      <c r="E13" s="7">
        <f>'Q2 19-Q3 19'!H23</f>
        <v>30.567946773759118</v>
      </c>
      <c r="F13" s="7">
        <f>'Q4 19-Q1 20'!G23</f>
        <v>37.231049975332873</v>
      </c>
      <c r="G13" s="7">
        <f>'Q4 19-Q1 20'!H23</f>
        <v>31.647032579304092</v>
      </c>
      <c r="H13" s="7">
        <f>'Q2 20-Q3 20'!G23</f>
        <v>23.453967141658822</v>
      </c>
      <c r="I13" s="7">
        <f>'Q2 20-Q3 20'!H23</f>
        <v>25.799844071107643</v>
      </c>
      <c r="J13" s="7">
        <v>23.499167646191214</v>
      </c>
      <c r="K13" s="7">
        <v>21.142280259504481</v>
      </c>
      <c r="L13" s="7">
        <f>'Q2 21-Q3 21'!G23</f>
        <v>23.257214894277279</v>
      </c>
      <c r="M13" s="7">
        <f>'Q2 21-Q3 21'!H23</f>
        <v>21.918503925267089</v>
      </c>
      <c r="N13" s="7">
        <f>'Q4 21 -Q1 22'!G23</f>
        <v>21.759927282131713</v>
      </c>
      <c r="O13" s="7">
        <f>'Q4 21 -Q1 22'!H23</f>
        <v>20.010275163973159</v>
      </c>
      <c r="P13" s="216">
        <f>'Q2 22 - Q3 22'!G23</f>
        <v>20.874947369604293</v>
      </c>
      <c r="Q13" s="216">
        <f>'Q2 22 - Q3 22'!H23</f>
        <v>17.78846574612502</v>
      </c>
    </row>
    <row r="14" spans="1:17" x14ac:dyDescent="0.35">
      <c r="A14" s="7" t="str">
        <f>'Q2 19-Q3 19'!F24</f>
        <v>Bosnia</v>
      </c>
      <c r="B14" s="7" t="e">
        <f>'Q4 18-Q1 19'!G23</f>
        <v>#DIV/0!</v>
      </c>
      <c r="C14" s="7" t="e">
        <f>'Q4 18-Q1 19'!H23</f>
        <v>#DIV/0!</v>
      </c>
      <c r="D14" s="7">
        <f>'Q2 19-Q3 19'!G24</f>
        <v>10.605816356076106</v>
      </c>
      <c r="E14" s="7">
        <f>'Q2 19-Q3 19'!H24</f>
        <v>9.6475355813492012</v>
      </c>
      <c r="F14" s="7">
        <f>'Q4 19-Q1 20'!G24</f>
        <v>9.7054925305457012</v>
      </c>
      <c r="G14" s="7">
        <f>'Q4 19-Q1 20'!H24</f>
        <v>8.5272813188143335</v>
      </c>
      <c r="H14" s="7">
        <f>'Q2 20-Q3 20'!G24</f>
        <v>7.8626441002183087</v>
      </c>
      <c r="I14" s="7">
        <f>'Q2 20-Q3 20'!H24</f>
        <v>8.7962483413805739</v>
      </c>
      <c r="J14" s="7">
        <v>8.4197775491718705</v>
      </c>
      <c r="K14" s="7">
        <v>7.6497518903884369</v>
      </c>
      <c r="L14" s="7">
        <f>'Q2 21-Q3 21'!G24</f>
        <v>7.8993824916850182</v>
      </c>
      <c r="M14" s="7">
        <f>'Q2 21-Q3 21'!H24</f>
        <v>7.3818994026210198</v>
      </c>
      <c r="N14" s="7">
        <f>'Q4 21 -Q1 22'!G24</f>
        <v>7.3203745068893342</v>
      </c>
      <c r="O14" s="7">
        <f>'Q4 21 -Q1 22'!H24</f>
        <v>6.8397897064109179</v>
      </c>
      <c r="P14" s="216">
        <f>'Q2 22 - Q3 22'!G24</f>
        <v>7.4119182345063246</v>
      </c>
      <c r="Q14" s="216">
        <f>'Q2 22 - Q3 22'!H24</f>
        <v>5.9361734875795777</v>
      </c>
    </row>
    <row r="15" spans="1:17" x14ac:dyDescent="0.35">
      <c r="A15" s="7" t="str">
        <f>'Q2 19-Q3 19'!F25</f>
        <v>Kosovo*</v>
      </c>
      <c r="B15" s="7">
        <f>'Q4 18-Q1 19'!G25</f>
        <v>10.089591037788681</v>
      </c>
      <c r="C15" s="7">
        <f>'Q4 18-Q1 19'!H25</f>
        <v>9.1010726821174579</v>
      </c>
      <c r="D15" s="7">
        <f>'Q2 19-Q3 19'!G25</f>
        <v>9.470694409591081</v>
      </c>
      <c r="E15" s="7">
        <f>'Q2 19-Q3 19'!H25</f>
        <v>9.5812846378378573</v>
      </c>
      <c r="F15" s="7">
        <f>'Q4 19-Q1 20'!G25</f>
        <v>7.9304821127791598</v>
      </c>
      <c r="G15" s="7">
        <f>'Q4 19-Q1 20'!H25</f>
        <v>10.240266025302438</v>
      </c>
      <c r="H15" s="7">
        <f>'Q2 20-Q3 20'!G25</f>
        <v>8.7822466388485942</v>
      </c>
      <c r="I15" s="7">
        <f>'Q2 20-Q3 20'!H25</f>
        <v>12.893088315900959</v>
      </c>
      <c r="J15" s="7">
        <v>10.021751950273474</v>
      </c>
      <c r="K15" s="7">
        <v>9.6937547232954646</v>
      </c>
      <c r="L15" s="7">
        <f>'Q2 21-Q3 21'!G25</f>
        <v>10.138018102769639</v>
      </c>
      <c r="M15" s="7">
        <f>'Q2 21-Q3 21'!H25</f>
        <v>11.559723918473017</v>
      </c>
      <c r="N15" s="7">
        <f>'Q4 21 -Q1 22'!G25</f>
        <v>13.475714457096446</v>
      </c>
      <c r="O15" s="7">
        <f>'Q4 21 -Q1 22'!H25</f>
        <v>13.333713256777957</v>
      </c>
      <c r="P15" s="216">
        <f>'Q2 22 - Q3 22'!G25</f>
        <v>12.061253830037886</v>
      </c>
      <c r="Q15" s="216">
        <f>'Q2 22 - Q3 22'!H25</f>
        <v>12.964338609080452</v>
      </c>
    </row>
    <row r="16" spans="1:17" x14ac:dyDescent="0.35">
      <c r="A16" s="7" t="str">
        <f>'Q2 19-Q3 19'!F26</f>
        <v>Montenegro</v>
      </c>
      <c r="B16" s="7">
        <f>'Q4 18-Q1 19'!G27</f>
        <v>27.083851277906295</v>
      </c>
      <c r="C16" s="7">
        <f>'Q4 18-Q1 19'!H27</f>
        <v>25.033322230902716</v>
      </c>
      <c r="D16" s="7">
        <f>'Q2 19-Q3 19'!G26</f>
        <v>24.877499103253658</v>
      </c>
      <c r="E16" s="7">
        <f>'Q2 19-Q3 19'!H26</f>
        <v>22.096527766216614</v>
      </c>
      <c r="F16" s="7">
        <f>'Q4 19-Q1 20'!G26</f>
        <v>23.814575007154705</v>
      </c>
      <c r="G16" s="7">
        <f>'Q4 19-Q1 20'!H26</f>
        <v>22.326261334394513</v>
      </c>
      <c r="H16" s="7">
        <f>'Q2 20-Q3 20'!G26</f>
        <v>19.807876952338372</v>
      </c>
      <c r="I16" s="7">
        <f>'Q2 20-Q3 20'!H26</f>
        <v>21.660691971100032</v>
      </c>
      <c r="J16" s="7">
        <v>20.753677510217987</v>
      </c>
      <c r="K16" s="7">
        <v>19.954489594299591</v>
      </c>
      <c r="L16" s="7">
        <f>'Q2 21-Q3 21'!G26</f>
        <v>20.767396424556637</v>
      </c>
      <c r="M16" s="7">
        <f>'Q2 21-Q3 21'!H26</f>
        <v>19.400131762985293</v>
      </c>
      <c r="N16" s="7">
        <f>'Q4 21 -Q1 22'!G26</f>
        <v>21.710556431143289</v>
      </c>
      <c r="O16" s="7">
        <f>'Q4 21 -Q1 22'!H26</f>
        <v>19.638263620991246</v>
      </c>
      <c r="P16" s="216">
        <f>'Q2 22 - Q3 22'!G26</f>
        <v>19.76908273100295</v>
      </c>
      <c r="Q16" s="216">
        <f>'Q2 22 - Q3 22'!H26</f>
        <v>17.169947174553684</v>
      </c>
    </row>
    <row r="17" spans="1:17" x14ac:dyDescent="0.35">
      <c r="A17" s="7" t="str">
        <f>'Q2 19-Q3 19'!F27</f>
        <v>North Macedonia</v>
      </c>
      <c r="B17" s="112" t="e">
        <f>'Q4 18-Q1 19'!G26</f>
        <v>#DIV/0!</v>
      </c>
      <c r="C17" s="112">
        <f>'Q4 18-Q1 19'!H26</f>
        <v>29.561041551509216</v>
      </c>
      <c r="D17" s="7">
        <f>'Q2 19-Q3 19'!G27</f>
        <v>16.836837949627157</v>
      </c>
      <c r="E17" s="7">
        <f>'Q2 19-Q3 19'!H27</f>
        <v>14.462056400215936</v>
      </c>
      <c r="F17" s="7">
        <f>'Q4 19-Q1 20'!G27</f>
        <v>16.702961597350861</v>
      </c>
      <c r="G17" s="7">
        <f>'Q4 19-Q1 20'!H27</f>
        <v>15.776632450409936</v>
      </c>
      <c r="H17" s="7">
        <f>'Q2 20-Q3 20'!G27</f>
        <v>11.632960865623621</v>
      </c>
      <c r="I17" s="7">
        <f>'Q2 20-Q3 20'!H27</f>
        <v>15.336254548154926</v>
      </c>
      <c r="J17" s="7">
        <v>13.656595330060243</v>
      </c>
      <c r="K17" s="7">
        <v>12.900234180991626</v>
      </c>
      <c r="L17" s="7">
        <f>'Q2 21-Q3 21'!G27</f>
        <v>12.663907105123419</v>
      </c>
      <c r="M17" s="7">
        <f>'Q2 21-Q3 21'!H27</f>
        <v>12.013081210914402</v>
      </c>
      <c r="N17" s="7">
        <f>'Q4 21 -Q1 22'!G27</f>
        <v>13.125702214253266</v>
      </c>
      <c r="O17" s="7">
        <f>'Q4 21 -Q1 22'!H27</f>
        <v>12.371388649620117</v>
      </c>
      <c r="P17" s="216">
        <v>12.121181590015452</v>
      </c>
      <c r="Q17" s="216">
        <v>11.032686578623073</v>
      </c>
    </row>
    <row r="18" spans="1:17" x14ac:dyDescent="0.35">
      <c r="A18" s="7" t="str">
        <f>'Q2 19-Q3 19'!F28</f>
        <v>Serbia</v>
      </c>
      <c r="B18" s="7" t="e">
        <f>'Q4 18-Q1 19'!G28</f>
        <v>#DIV/0!</v>
      </c>
      <c r="C18" s="7">
        <f>'Q4 18-Q1 19'!H28</f>
        <v>60.9858451882331</v>
      </c>
      <c r="D18" s="7">
        <f>'Q2 19-Q3 19'!G28</f>
        <v>62.649988122658776</v>
      </c>
      <c r="E18" s="7">
        <f>'Q2 19-Q3 19'!H28</f>
        <v>57.363958088903644</v>
      </c>
      <c r="F18" s="7">
        <f>'Q4 19-Q1 20'!G28</f>
        <v>59.637484294092495</v>
      </c>
      <c r="G18" s="7">
        <f>'Q4 19-Q1 20'!H28</f>
        <v>54.083598604384122</v>
      </c>
      <c r="H18" s="7">
        <f>'Q2 20-Q3 20'!G28</f>
        <v>45.798068194923047</v>
      </c>
      <c r="I18" s="7">
        <f>'Q2 20-Q3 20'!H28</f>
        <v>50.426958641669358</v>
      </c>
      <c r="J18" s="7">
        <v>50.398367923355892</v>
      </c>
      <c r="K18" s="7">
        <v>46.534869128827495</v>
      </c>
      <c r="L18" s="7">
        <f>'Q2 21-Q3 21'!G28</f>
        <v>48.318559918827283</v>
      </c>
      <c r="M18" s="7">
        <f>'Q2 21-Q3 21'!H28</f>
        <v>46.808031235353013</v>
      </c>
      <c r="N18" s="7">
        <f>'Q4 21 -Q1 22'!G28</f>
        <v>53.377732251039795</v>
      </c>
      <c r="O18" s="7">
        <f>'Q4 21 -Q1 22'!H28</f>
        <v>50.15761987316538</v>
      </c>
      <c r="P18" s="216">
        <f>'Q2 22 - Q3 22'!G28</f>
        <v>50.242438671388328</v>
      </c>
      <c r="Q18" s="216">
        <f>'Q2 22 - Q3 22'!H28</f>
        <v>46.12219466500477</v>
      </c>
    </row>
    <row r="19" spans="1:17" x14ac:dyDescent="0.35">
      <c r="A19" s="81"/>
      <c r="B19" s="81"/>
      <c r="C19" s="81"/>
      <c r="D19" s="81"/>
      <c r="E19" s="81"/>
    </row>
    <row r="20" spans="1:17" ht="30" customHeight="1" x14ac:dyDescent="0.35">
      <c r="A20" s="395" t="s">
        <v>211</v>
      </c>
      <c r="B20" s="395"/>
      <c r="C20" s="395"/>
      <c r="D20" s="395"/>
      <c r="E20" s="395"/>
      <c r="F20" s="395"/>
      <c r="G20" s="395"/>
    </row>
    <row r="21" spans="1:17" x14ac:dyDescent="0.35">
      <c r="A21" s="7" t="s">
        <v>4</v>
      </c>
      <c r="B21" s="7" t="s">
        <v>5</v>
      </c>
      <c r="C21" s="7" t="s">
        <v>6</v>
      </c>
      <c r="D21" s="7" t="s">
        <v>54</v>
      </c>
      <c r="E21" s="82" t="s">
        <v>55</v>
      </c>
      <c r="F21" s="82" t="s">
        <v>153</v>
      </c>
      <c r="G21" s="82" t="s">
        <v>154</v>
      </c>
      <c r="H21" s="7" t="s">
        <v>201</v>
      </c>
      <c r="I21" s="7" t="s">
        <v>202</v>
      </c>
      <c r="J21" s="5" t="s">
        <v>204</v>
      </c>
      <c r="K21" s="5" t="s">
        <v>205</v>
      </c>
      <c r="L21" s="7" t="s">
        <v>246</v>
      </c>
      <c r="M21" s="7" t="s">
        <v>247</v>
      </c>
      <c r="N21" s="5" t="s">
        <v>249</v>
      </c>
      <c r="O21" s="5" t="s">
        <v>250</v>
      </c>
      <c r="P21" s="82" t="s">
        <v>298</v>
      </c>
      <c r="Q21" s="82" t="s">
        <v>299</v>
      </c>
    </row>
    <row r="22" spans="1:17" x14ac:dyDescent="0.35">
      <c r="A22" s="7" t="str">
        <f>'Q2 19-Q3 19'!J23</f>
        <v>Albania</v>
      </c>
      <c r="B22" s="7">
        <f>'Q4 18-Q1 19'!K24</f>
        <v>1.9041020968019124</v>
      </c>
      <c r="C22" s="7">
        <f>'Q4 18-Q1 19'!L24</f>
        <v>1.9843151199677524</v>
      </c>
      <c r="D22" s="7">
        <f>'Q2 19-Q3 19'!K23</f>
        <v>2.2668205456561683</v>
      </c>
      <c r="E22" s="7">
        <f>'Q2 19-Q3 19'!L23</f>
        <v>2.5489037277753073</v>
      </c>
      <c r="F22" s="7">
        <f>'Q4 19-Q1 20'!K23</f>
        <v>2.4485652755981024</v>
      </c>
      <c r="G22" s="7">
        <f>'Q4 19-Q1 20'!L23</f>
        <v>2.8629545329281325</v>
      </c>
      <c r="H22" s="7">
        <f>'Q2 20-Q3 20'!K23</f>
        <v>2.7093876389970308</v>
      </c>
      <c r="I22" s="7">
        <f>'Q2 20-Q3 20'!L23</f>
        <v>2.9948883320639017</v>
      </c>
      <c r="J22" s="7">
        <v>3.1362557749784883</v>
      </c>
      <c r="K22" s="7">
        <v>3.5664386232741823</v>
      </c>
      <c r="L22" s="7">
        <f>'Q2 21-Q3 21'!K23</f>
        <v>4.5572544208494667</v>
      </c>
      <c r="M22" s="7">
        <f>'Q2 21-Q3 21'!L23</f>
        <v>5.5167437023186174</v>
      </c>
      <c r="N22" s="7">
        <f>'Q4 21 -Q1 22'!K23</f>
        <v>5.6908367033925309</v>
      </c>
      <c r="O22" s="7">
        <f>'Q4 21 -Q1 22'!L23</f>
        <v>6.6150591832410015</v>
      </c>
      <c r="P22" s="216">
        <f>'Q2 22 - Q3 22'!K23</f>
        <v>6.0302713220463398</v>
      </c>
      <c r="Q22" s="216">
        <f>'Q2 22 - Q3 22'!L23</f>
        <v>5.6991165269420998</v>
      </c>
    </row>
    <row r="23" spans="1:17" x14ac:dyDescent="0.35">
      <c r="A23" s="7" t="str">
        <f>'Q2 19-Q3 19'!J24</f>
        <v>Bosnia</v>
      </c>
      <c r="B23" s="7" t="e">
        <f>'Q4 18-Q1 19'!K23</f>
        <v>#DIV/0!</v>
      </c>
      <c r="C23" s="7" t="e">
        <f>'Q4 18-Q1 19'!L23</f>
        <v>#DIV/0!</v>
      </c>
      <c r="D23" s="7">
        <f>'Q2 19-Q3 19'!K24</f>
        <v>0.87380794128265149</v>
      </c>
      <c r="E23" s="7">
        <f>'Q2 19-Q3 19'!L24</f>
        <v>1.1453831832015182</v>
      </c>
      <c r="F23" s="7">
        <f>'Q4 19-Q1 20'!K24</f>
        <v>1.2015153399879874</v>
      </c>
      <c r="G23" s="7">
        <f>'Q4 19-Q1 20'!L24</f>
        <v>1.3736225494532099</v>
      </c>
      <c r="H23" s="7">
        <f>'Q2 20-Q3 20'!K24</f>
        <v>1.5349726320279518</v>
      </c>
      <c r="I23" s="7">
        <f>'Q2 20-Q3 20'!L24</f>
        <v>1.8295352539101737</v>
      </c>
      <c r="J23" s="7">
        <v>1.851476767353567</v>
      </c>
      <c r="K23" s="7">
        <v>1.9347768549410214</v>
      </c>
      <c r="L23" s="7">
        <f>'Q2 21-Q3 21'!K24</f>
        <v>2.0724682662683258</v>
      </c>
      <c r="M23" s="7">
        <f>'Q2 21-Q3 21'!L24</f>
        <v>2.2606057330832097</v>
      </c>
      <c r="N23" s="7">
        <f>'Q4 21 -Q1 22'!K24</f>
        <v>2.2960404939635404</v>
      </c>
      <c r="O23" s="7">
        <f>'Q4 21 -Q1 22'!L24</f>
        <v>2.4982406023705122</v>
      </c>
      <c r="P23" s="216">
        <f>'Q2 22 - Q3 22'!K24</f>
        <v>2.8595469198027583</v>
      </c>
      <c r="Q23" s="216">
        <f>'Q2 22 - Q3 22'!L24</f>
        <v>3.2504051228586115</v>
      </c>
    </row>
    <row r="24" spans="1:17" x14ac:dyDescent="0.35">
      <c r="A24" s="7" t="str">
        <f>'Q2 19-Q3 19'!J25</f>
        <v>Kosovo*</v>
      </c>
      <c r="B24" s="7">
        <f>'Q4 18-Q1 19'!K25</f>
        <v>0.53248941193049348</v>
      </c>
      <c r="C24" s="7">
        <f>'Q4 18-Q1 19'!L25</f>
        <v>0.49473242593570882</v>
      </c>
      <c r="D24" s="7">
        <f>'Q2 19-Q3 19'!K25</f>
        <v>0.94040516020370601</v>
      </c>
      <c r="E24" s="7">
        <f>'Q2 19-Q3 19'!L25</f>
        <v>1.0094454904200745</v>
      </c>
      <c r="F24" s="7">
        <f>'Q4 19-Q1 20'!K25</f>
        <v>1.0636021958933695</v>
      </c>
      <c r="G24" s="7">
        <f>'Q4 19-Q1 20'!L25</f>
        <v>1.0739975749897053</v>
      </c>
      <c r="H24" s="7">
        <f>'Q2 20-Q3 20'!K25</f>
        <v>1.0835986178358021</v>
      </c>
      <c r="I24" s="7">
        <f>'Q2 20-Q3 20'!L25</f>
        <v>1.2078271843440509</v>
      </c>
      <c r="J24" s="7">
        <v>1.0514343234709589</v>
      </c>
      <c r="K24" s="7">
        <v>1.1282553288032491</v>
      </c>
      <c r="L24" s="7">
        <f>'Q2 21-Q3 21'!K25</f>
        <v>1.2773334858117991</v>
      </c>
      <c r="M24" s="7">
        <f>'Q2 21-Q3 21'!L25</f>
        <v>1.5602756552914332</v>
      </c>
      <c r="N24" s="7">
        <f>'Q4 21 -Q1 22'!K25</f>
        <v>1.5580531736997241</v>
      </c>
      <c r="O24" s="7">
        <f>'Q4 21 -Q1 22'!L25</f>
        <v>1.6892914865693152</v>
      </c>
      <c r="P24" s="216">
        <f>'Q2 22 - Q3 22'!K25</f>
        <v>1.5946964567027964</v>
      </c>
      <c r="Q24" s="216">
        <f>'Q2 22 - Q3 22'!L25</f>
        <v>1.8752534420963929</v>
      </c>
    </row>
    <row r="25" spans="1:17" x14ac:dyDescent="0.35">
      <c r="A25" s="7" t="str">
        <f>'Q2 19-Q3 19'!J26</f>
        <v>Montenegro</v>
      </c>
      <c r="B25" s="7">
        <f>'Q4 18-Q1 19'!K27</f>
        <v>1.8471977799351695</v>
      </c>
      <c r="C25" s="7">
        <f>'Q4 18-Q1 19'!L27</f>
        <v>2.1295176626683827</v>
      </c>
      <c r="D25" s="7">
        <f>'Q2 19-Q3 19'!K26</f>
        <v>2.4202109096860593</v>
      </c>
      <c r="E25" s="7">
        <f>'Q2 19-Q3 19'!L26</f>
        <v>3.1830636398950727</v>
      </c>
      <c r="F25" s="7">
        <f>'Q4 19-Q1 20'!K26</f>
        <v>3.0873252546202772</v>
      </c>
      <c r="G25" s="7">
        <f>'Q4 19-Q1 20'!L26</f>
        <v>3.4759892376832897</v>
      </c>
      <c r="H25" s="7">
        <f>'Q2 20-Q3 20'!K26</f>
        <v>4.0207710963197156</v>
      </c>
      <c r="I25" s="7">
        <f>'Q2 20-Q3 20'!L26</f>
        <v>4.6151017999565145</v>
      </c>
      <c r="J25" s="7">
        <v>4.693816727938219</v>
      </c>
      <c r="K25" s="7">
        <v>5.0697698284547421</v>
      </c>
      <c r="L25" s="7">
        <f>'Q2 21-Q3 21'!K26</f>
        <v>5.4641462963406857</v>
      </c>
      <c r="M25" s="7">
        <f>'Q2 21-Q3 21'!L26</f>
        <v>6.1114644139320609</v>
      </c>
      <c r="N25" s="7">
        <f>'Q4 21 -Q1 22'!K26</f>
        <v>6.2311915020819812</v>
      </c>
      <c r="O25" s="7">
        <f>'Q4 21 -Q1 22'!L26</f>
        <v>6.6260920720251049</v>
      </c>
      <c r="P25" s="216">
        <f>'Q2 22 - Q3 22'!K26</f>
        <v>7.475532447441787</v>
      </c>
      <c r="Q25" s="216">
        <f>'Q2 22 - Q3 22'!L26</f>
        <v>8.6408171318900209</v>
      </c>
    </row>
    <row r="26" spans="1:17" x14ac:dyDescent="0.35">
      <c r="A26" s="7" t="str">
        <f>'Q2 19-Q3 19'!J27</f>
        <v>North Macedonia</v>
      </c>
      <c r="B26" s="112" t="e">
        <f>'Q4 18-Q1 19'!K26</f>
        <v>#DIV/0!</v>
      </c>
      <c r="C26" s="112">
        <f>'Q4 18-Q1 19'!L26</f>
        <v>0.94752676329989793</v>
      </c>
      <c r="D26" s="7">
        <f>'Q2 19-Q3 19'!K27</f>
        <v>1.7777313725771196</v>
      </c>
      <c r="E26" s="7">
        <f>'Q2 19-Q3 19'!L27</f>
        <v>2.0893392858935451</v>
      </c>
      <c r="F26" s="7">
        <f>'Q4 19-Q1 20'!K27</f>
        <v>2.2495732967731539</v>
      </c>
      <c r="G26" s="7">
        <f>'Q4 19-Q1 20'!L27</f>
        <v>2.5189819811994334</v>
      </c>
      <c r="H26" s="7">
        <f>'Q2 20-Q3 20'!K27</f>
        <v>2.8973776039113859</v>
      </c>
      <c r="I26" s="7">
        <f>'Q2 20-Q3 20'!L27</f>
        <v>2.6733225719576232</v>
      </c>
      <c r="J26" s="7">
        <v>3.2570133930743093</v>
      </c>
      <c r="K26" s="7">
        <v>3.3328587929353133</v>
      </c>
      <c r="L26" s="7">
        <f>'Q2 21-Q3 21'!K27</f>
        <v>3.7761431517093875</v>
      </c>
      <c r="M26" s="7">
        <f>'Q2 21-Q3 21'!L27</f>
        <v>4.0658432636054425</v>
      </c>
      <c r="N26" s="7">
        <f>'Q4 21 -Q1 22'!K27</f>
        <v>4.4613347654982416</v>
      </c>
      <c r="O26" s="7">
        <f>'Q4 21 -Q1 22'!L27</f>
        <v>4.7012263172103257</v>
      </c>
      <c r="P26" s="216">
        <v>5.2901729164770703</v>
      </c>
      <c r="Q26" s="216">
        <v>6.0306096025855602</v>
      </c>
    </row>
    <row r="27" spans="1:17" x14ac:dyDescent="0.35">
      <c r="A27" s="7" t="str">
        <f>'Q2 19-Q3 19'!J28</f>
        <v>Serbia</v>
      </c>
      <c r="B27" s="7" t="e">
        <f>'Q4 18-Q1 19'!K28</f>
        <v>#DIV/0!</v>
      </c>
      <c r="C27" s="7">
        <f>'Q4 18-Q1 19'!L28</f>
        <v>2.7723013692770349</v>
      </c>
      <c r="D27" s="7">
        <f>'Q2 19-Q3 19'!K28</f>
        <v>2.9067498704862196</v>
      </c>
      <c r="E27" s="7">
        <f>'Q2 19-Q3 19'!L28</f>
        <v>3.1170559190170373</v>
      </c>
      <c r="F27" s="7">
        <f>'Q4 19-Q1 20'!K28</f>
        <v>3.3661925025974058</v>
      </c>
      <c r="G27" s="7">
        <f>'Q4 19-Q1 20'!L28</f>
        <v>3.8183499915134309</v>
      </c>
      <c r="H27" s="7">
        <f>'Q2 20-Q3 20'!K28</f>
        <v>4.2247786788438875</v>
      </c>
      <c r="I27" s="7">
        <f>'Q2 20-Q3 20'!L28</f>
        <v>4.5217169065246878</v>
      </c>
      <c r="J27" s="7">
        <v>4.966242924768113</v>
      </c>
      <c r="K27" s="7">
        <v>5.2535967924886178</v>
      </c>
      <c r="L27" s="7">
        <f>'Q2 21-Q3 21'!K28</f>
        <v>5.559986652478873</v>
      </c>
      <c r="M27" s="7">
        <f>'Q2 21-Q3 21'!L28</f>
        <v>5.7171499565235386</v>
      </c>
      <c r="N27" s="7">
        <f>'Q4 21 -Q1 22'!K28</f>
        <v>6.8432254422077037</v>
      </c>
      <c r="O27" s="7">
        <f>'Q4 21 -Q1 22'!L28</f>
        <v>7.3426543312326196</v>
      </c>
      <c r="P27" s="216">
        <f>'Q2 22 - Q3 22'!K28</f>
        <v>7.61485937036844</v>
      </c>
      <c r="Q27" s="216">
        <f>'Q2 22 - Q3 22'!L28</f>
        <v>8.2793387037208017</v>
      </c>
    </row>
  </sheetData>
  <mergeCells count="3">
    <mergeCell ref="A2:G2"/>
    <mergeCell ref="A11:G11"/>
    <mergeCell ref="A20:G20"/>
  </mergeCells>
  <pageMargins left="0.7" right="0.7" top="0.78740157499999996" bottom="0.78740157499999996" header="0.3" footer="0.3"/>
  <drawing r:id="rId1"/>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77"/>
  <sheetViews>
    <sheetView topLeftCell="A132" zoomScale="35" zoomScaleNormal="35" workbookViewId="0">
      <selection activeCell="AM170" sqref="AM170"/>
    </sheetView>
  </sheetViews>
  <sheetFormatPr defaultColWidth="10.90625" defaultRowHeight="14.5" x14ac:dyDescent="0.35"/>
  <cols>
    <col min="7" max="7" width="16.453125" customWidth="1"/>
  </cols>
  <sheetData>
    <row r="2" spans="1:35" ht="29.25" customHeight="1" x14ac:dyDescent="0.35">
      <c r="A2" s="397" t="s">
        <v>212</v>
      </c>
      <c r="B2" s="397"/>
      <c r="C2" s="397"/>
      <c r="D2" s="397"/>
      <c r="E2" s="397"/>
      <c r="F2" s="397"/>
      <c r="G2" s="397"/>
      <c r="H2" s="400" t="s">
        <v>90</v>
      </c>
      <c r="I2" s="400"/>
      <c r="J2" s="400"/>
      <c r="K2" s="400"/>
      <c r="L2" s="400"/>
      <c r="U2" s="398"/>
      <c r="V2" s="398"/>
      <c r="W2" s="398"/>
      <c r="X2" s="398"/>
      <c r="Y2" s="398"/>
      <c r="Z2" s="398"/>
      <c r="AA2" s="398"/>
      <c r="AB2" s="399"/>
      <c r="AC2" s="399"/>
      <c r="AD2" s="399"/>
      <c r="AE2" s="399"/>
      <c r="AF2" s="399"/>
      <c r="AG2" s="2"/>
      <c r="AH2" s="2"/>
      <c r="AI2" s="2"/>
    </row>
    <row r="3" spans="1:35" ht="15" customHeight="1" x14ac:dyDescent="0.35">
      <c r="A3" s="12" t="s">
        <v>4</v>
      </c>
      <c r="B3" s="12" t="s">
        <v>5</v>
      </c>
      <c r="C3" s="12" t="s">
        <v>6</v>
      </c>
      <c r="D3" s="12" t="s">
        <v>54</v>
      </c>
      <c r="E3" s="10" t="s">
        <v>55</v>
      </c>
      <c r="F3" s="10" t="s">
        <v>153</v>
      </c>
      <c r="G3" s="10" t="s">
        <v>154</v>
      </c>
      <c r="H3" s="12" t="s">
        <v>201</v>
      </c>
      <c r="I3" s="10" t="s">
        <v>202</v>
      </c>
      <c r="J3" s="12" t="s">
        <v>204</v>
      </c>
      <c r="K3" s="12" t="s">
        <v>205</v>
      </c>
      <c r="L3" s="18" t="s">
        <v>246</v>
      </c>
      <c r="M3" s="18" t="s">
        <v>247</v>
      </c>
      <c r="N3" s="214" t="s">
        <v>249</v>
      </c>
      <c r="O3" s="214" t="s">
        <v>250</v>
      </c>
      <c r="P3" s="357" t="s">
        <v>298</v>
      </c>
      <c r="Q3" s="357" t="s">
        <v>300</v>
      </c>
      <c r="R3" s="6"/>
      <c r="S3" s="6"/>
      <c r="U3" s="6"/>
      <c r="V3" s="6"/>
      <c r="W3" s="6"/>
      <c r="X3" s="6"/>
      <c r="Y3" s="2"/>
      <c r="Z3" s="2"/>
      <c r="AA3" s="2"/>
      <c r="AB3" s="6"/>
      <c r="AC3" s="2"/>
      <c r="AD3" s="6"/>
      <c r="AE3" s="6"/>
      <c r="AF3" s="88"/>
      <c r="AG3" s="88"/>
      <c r="AH3" s="88"/>
      <c r="AI3" s="88"/>
    </row>
    <row r="4" spans="1:35" x14ac:dyDescent="0.35">
      <c r="A4" s="12" t="str">
        <f>'Q2 19-Q3 19'!B41</f>
        <v>Albania</v>
      </c>
      <c r="B4" s="18">
        <f>'Q4 18-Q1 19'!C33</f>
        <v>1.2468298578459411</v>
      </c>
      <c r="C4" s="18">
        <f>'Q4 18-Q1 19'!D33</f>
        <v>1.1398209893609395</v>
      </c>
      <c r="D4" s="98">
        <f>'Q2 19-Q3 19'!C41</f>
        <v>1.415694396844023</v>
      </c>
      <c r="E4" s="98">
        <f>'Q2 19-Q3 19'!D41</f>
        <v>0.96490345361154806</v>
      </c>
      <c r="F4" s="98">
        <f>'Q4 19-Q1 20'!C41</f>
        <v>1.2240792204993254</v>
      </c>
      <c r="G4" s="98">
        <f>'Q4 19-Q1 20'!D41</f>
        <v>0.90308920295245176</v>
      </c>
      <c r="H4" s="98">
        <f>'Q2 20-Q3 20'!C41</f>
        <v>1.1212915844497522</v>
      </c>
      <c r="I4" s="98">
        <f>'Q2 20-Q3 20'!D41</f>
        <v>1.0677910497580045</v>
      </c>
      <c r="J4" s="18">
        <v>1.0212730602486262</v>
      </c>
      <c r="K4" s="290">
        <v>1.3239527914770028</v>
      </c>
      <c r="L4" s="216">
        <f>'Q2 21-Q3 21'!C41</f>
        <v>0.88370950479024712</v>
      </c>
      <c r="M4" s="216">
        <f>'Q2 21-Q3 21'!D41</f>
        <v>2.7358902386682282</v>
      </c>
      <c r="N4" s="357">
        <f>'Q4 21 -Q1 22'!P23</f>
        <v>4.1231618321524648</v>
      </c>
      <c r="O4" s="357">
        <f>'Q4 21 -Q1 22'!Q23</f>
        <v>3.6291401506223555</v>
      </c>
      <c r="P4" s="358">
        <f>'Q2 22 - Q3 22'!P23</f>
        <v>3.8658203794819062</v>
      </c>
      <c r="Q4" s="358">
        <f>'Q2 22 - Q3 22'!Q23</f>
        <v>3.204257941569145</v>
      </c>
      <c r="R4" s="6"/>
      <c r="S4" s="6"/>
      <c r="U4" s="6"/>
      <c r="V4" s="88"/>
      <c r="W4" s="88"/>
      <c r="X4" s="352"/>
      <c r="Y4" s="352"/>
      <c r="Z4" s="352"/>
      <c r="AA4" s="352"/>
      <c r="AB4" s="352"/>
      <c r="AC4" s="352"/>
      <c r="AD4" s="88"/>
      <c r="AE4" s="88"/>
      <c r="AF4" s="352"/>
      <c r="AG4" s="352"/>
      <c r="AH4" s="352"/>
      <c r="AI4" s="352"/>
    </row>
    <row r="5" spans="1:35" x14ac:dyDescent="0.35">
      <c r="A5" s="12" t="str">
        <f>'Q2 19-Q3 19'!B42</f>
        <v>Bosnia</v>
      </c>
      <c r="B5" s="18" t="e">
        <f>'Q4 18-Q1 19'!C32</f>
        <v>#DIV/0!</v>
      </c>
      <c r="C5" s="18" t="e">
        <f>'Q4 18-Q1 19'!D32</f>
        <v>#DIV/0!</v>
      </c>
      <c r="D5" s="98">
        <f>'Q2 19-Q3 19'!C42</f>
        <v>2.0585187087425734</v>
      </c>
      <c r="E5" s="98">
        <f>'Q2 19-Q3 19'!D42</f>
        <v>2.1970461208415117</v>
      </c>
      <c r="F5" s="98">
        <f>'Q4 19-Q1 20'!C42</f>
        <v>2.2499416721017664</v>
      </c>
      <c r="G5" s="98">
        <f>'Q4 19-Q1 20'!D42</f>
        <v>2.4071309339518177</v>
      </c>
      <c r="H5" s="98">
        <f>'Q2 20-Q3 20'!C42</f>
        <v>3.1277802301286015</v>
      </c>
      <c r="I5" s="98">
        <f>'Q2 20-Q3 20'!D42</f>
        <v>3.2776943679628059</v>
      </c>
      <c r="J5" s="18">
        <v>2.9733135086837552</v>
      </c>
      <c r="K5" s="18">
        <v>2.3941805422086557</v>
      </c>
      <c r="L5" s="216">
        <f>'Q2 21-Q3 21'!C42</f>
        <v>2.2542673797844888</v>
      </c>
      <c r="M5" s="216">
        <f>'Q2 21-Q3 21'!D42</f>
        <v>3.8851822353067096</v>
      </c>
      <c r="N5" s="357">
        <f>'Q4 21 -Q1 22'!P24</f>
        <v>4.7450072908968339</v>
      </c>
      <c r="O5" s="357">
        <f>'Q4 21 -Q1 22'!Q24</f>
        <v>4.5775272236905069</v>
      </c>
      <c r="P5" s="358">
        <f>'Q2 22 - Q3 22'!P24</f>
        <v>3.930117243559669</v>
      </c>
      <c r="Q5" s="358">
        <f>'Q2 22 - Q3 22'!Q24</f>
        <v>3.72559970490004</v>
      </c>
      <c r="R5" s="6"/>
      <c r="S5" s="6"/>
      <c r="U5" s="6"/>
      <c r="V5" s="88"/>
      <c r="W5" s="88"/>
      <c r="X5" s="352"/>
      <c r="Y5" s="352"/>
      <c r="Z5" s="352"/>
      <c r="AA5" s="352"/>
      <c r="AB5" s="352"/>
      <c r="AC5" s="352"/>
      <c r="AD5" s="88"/>
      <c r="AE5" s="88"/>
      <c r="AF5" s="352"/>
      <c r="AG5" s="352"/>
      <c r="AH5" s="352"/>
      <c r="AI5" s="352"/>
    </row>
    <row r="6" spans="1:35" x14ac:dyDescent="0.35">
      <c r="A6" s="12" t="str">
        <f>'Q2 19-Q3 19'!B43</f>
        <v>Kosovo*</v>
      </c>
      <c r="B6" s="18">
        <f>'Q4 18-Q1 19'!C34</f>
        <v>9.8761404090686913E-2</v>
      </c>
      <c r="C6" s="18">
        <f>'Q4 18-Q1 19'!D34</f>
        <v>8.6350313581910199E-2</v>
      </c>
      <c r="D6" s="18">
        <f>'Q2 19-Q3 19'!C43</f>
        <v>0.1461726614109059</v>
      </c>
      <c r="E6" s="18">
        <f>'Q2 19-Q3 19'!D43</f>
        <v>0.20302230145143921</v>
      </c>
      <c r="F6" s="18">
        <f>'Q4 19-Q1 20'!C43</f>
        <v>0.15338739249349775</v>
      </c>
      <c r="G6" s="18">
        <f>'Q4 19-Q1 20'!D43</f>
        <v>0.12260222582976743</v>
      </c>
      <c r="H6" s="18">
        <f>'Q2 20-Q3 20'!C43</f>
        <v>0.17172048354102523</v>
      </c>
      <c r="I6" s="18">
        <f>'Q2 20-Q3 20'!D43</f>
        <v>0.3089634984936363</v>
      </c>
      <c r="J6" s="18">
        <v>0.21689718470533403</v>
      </c>
      <c r="K6" s="18">
        <v>0.23047234811031189</v>
      </c>
      <c r="L6" s="216" t="e">
        <f>'Q2 21-Q3 21'!C43</f>
        <v>#REF!</v>
      </c>
      <c r="M6" s="216" t="e">
        <f>'Q2 21-Q3 21'!D43</f>
        <v>#REF!</v>
      </c>
      <c r="N6" s="357">
        <f>'Q4 21 -Q1 22'!P25</f>
        <v>0.26771378890985037</v>
      </c>
      <c r="O6" s="357">
        <f>'Q4 21 -Q1 22'!Q25</f>
        <v>0.23283176467727748</v>
      </c>
      <c r="P6" s="358">
        <f>'Q2 22 - Q3 22'!P25</f>
        <v>0.27157543734306666</v>
      </c>
      <c r="Q6" s="358">
        <f>'Q2 22 - Q3 22'!Q25</f>
        <v>0.30287754104549519</v>
      </c>
      <c r="R6" s="6"/>
      <c r="S6" s="6"/>
      <c r="U6" s="6"/>
      <c r="V6" s="88"/>
      <c r="W6" s="88"/>
      <c r="X6" s="88"/>
      <c r="Y6" s="88"/>
      <c r="Z6" s="88"/>
      <c r="AA6" s="88"/>
      <c r="AB6" s="88"/>
      <c r="AC6" s="88"/>
      <c r="AD6" s="88"/>
      <c r="AE6" s="88"/>
      <c r="AF6" s="352"/>
      <c r="AG6" s="352"/>
      <c r="AH6" s="352"/>
      <c r="AI6" s="352"/>
    </row>
    <row r="7" spans="1:35" x14ac:dyDescent="0.35">
      <c r="A7" s="12" t="str">
        <f>'Q2 19-Q3 19'!B44</f>
        <v>Montenegro</v>
      </c>
      <c r="B7" s="18">
        <f>'Q4 18-Q1 19'!C36</f>
        <v>52.372870263639783</v>
      </c>
      <c r="C7" s="18">
        <f>'Q4 18-Q1 19'!D36</f>
        <v>52.120075994443617</v>
      </c>
      <c r="D7" s="18">
        <f>'Q2 19-Q3 19'!C44</f>
        <v>47.078529483819437</v>
      </c>
      <c r="E7" s="18">
        <f>'Q2 19-Q3 19'!D44</f>
        <v>34.109628774630465</v>
      </c>
      <c r="F7" s="18">
        <f>'Q4 19-Q1 20'!C44</f>
        <v>44.718881888018366</v>
      </c>
      <c r="G7" s="18">
        <f>'Q4 19-Q1 20'!D44</f>
        <v>51.376623086962319</v>
      </c>
      <c r="H7" s="18">
        <f>'Q2 20-Q3 20'!C44</f>
        <v>138.22921014206608</v>
      </c>
      <c r="I7" s="18">
        <f>'Q2 20-Q3 20'!D44</f>
        <v>88.388210298029662</v>
      </c>
      <c r="J7" s="18">
        <v>84.963465169854487</v>
      </c>
      <c r="K7" s="18">
        <v>75.390088967986273</v>
      </c>
      <c r="L7" s="216">
        <f>'Q2 21-Q3 21'!C44</f>
        <v>53.906983492929299</v>
      </c>
      <c r="M7" s="216">
        <f>'Q2 21-Q3 21'!D44</f>
        <v>29.005202643485671</v>
      </c>
      <c r="N7" s="357">
        <f>'Q4 21 -Q1 22'!P26</f>
        <v>49.515490000407603</v>
      </c>
      <c r="O7" s="357">
        <f>'Q4 21 -Q1 22'!Q26</f>
        <v>46.194503118928871</v>
      </c>
      <c r="P7" s="358">
        <f>'Q2 22 - Q3 22'!P26</f>
        <v>32.165494325021605</v>
      </c>
      <c r="Q7" s="358">
        <f>'Q2 22 - Q3 22'!Q26</f>
        <v>23.344375792816297</v>
      </c>
      <c r="R7" s="6"/>
      <c r="S7" s="6"/>
      <c r="U7" s="6"/>
      <c r="V7" s="88"/>
      <c r="W7" s="88"/>
      <c r="X7" s="88"/>
      <c r="Y7" s="88"/>
      <c r="Z7" s="88"/>
      <c r="AA7" s="88"/>
      <c r="AB7" s="88"/>
      <c r="AC7" s="88"/>
      <c r="AD7" s="88"/>
      <c r="AE7" s="88"/>
      <c r="AF7" s="352"/>
      <c r="AG7" s="352"/>
      <c r="AH7" s="352"/>
      <c r="AI7" s="352"/>
    </row>
    <row r="8" spans="1:35" x14ac:dyDescent="0.35">
      <c r="A8" s="12" t="str">
        <f>'Q2 19-Q3 19'!B45</f>
        <v>North Macedonia</v>
      </c>
      <c r="B8" s="113" t="e">
        <f>'Q4 18-Q1 19'!C35</f>
        <v>#DIV/0!</v>
      </c>
      <c r="C8" s="113">
        <f>'Q4 18-Q1 19'!D35</f>
        <v>0.47027910405033846</v>
      </c>
      <c r="D8" s="18">
        <f>'Q2 19-Q3 19'!C45</f>
        <v>0.46395934840342107</v>
      </c>
      <c r="E8" s="18">
        <f>'Q2 19-Q3 19'!D45</f>
        <v>0.54747049761423794</v>
      </c>
      <c r="F8" s="18">
        <f>'Q4 19-Q1 20'!C45</f>
        <v>0.7052693640592409</v>
      </c>
      <c r="G8" s="18">
        <f>'Q4 19-Q1 20'!D45</f>
        <v>0.73732394983776206</v>
      </c>
      <c r="H8" s="18">
        <f>'Q2 20-Q3 20'!C45</f>
        <v>1.0655425680275481</v>
      </c>
      <c r="I8" s="18">
        <f>'Q2 20-Q3 20'!D45</f>
        <v>0.73281929770379539</v>
      </c>
      <c r="J8" s="18">
        <v>0.7914885149917894</v>
      </c>
      <c r="K8" s="18">
        <v>1.159330799383578</v>
      </c>
      <c r="L8" s="216">
        <f>'Q2 21-Q3 21'!C45</f>
        <v>1.3602595856406199</v>
      </c>
      <c r="M8" s="216">
        <f>'Q2 21-Q3 21'!D45</f>
        <v>3.9996880253263711</v>
      </c>
      <c r="N8" s="357">
        <f>'Q4 21 -Q1 22'!P27</f>
        <v>3.3298897780949464</v>
      </c>
      <c r="O8" s="357">
        <f>'Q4 21 -Q1 22'!Q27</f>
        <v>3.4129261682957495</v>
      </c>
      <c r="P8" s="358">
        <f>'Q2 22 - Q3 22'!P27</f>
        <v>2.6483044668146678</v>
      </c>
      <c r="Q8" s="358">
        <f>'Q2 22 - Q3 22'!Q27</f>
        <v>3.2688707863208903</v>
      </c>
      <c r="R8" s="6"/>
      <c r="S8" s="6"/>
      <c r="U8" s="6"/>
      <c r="V8" s="87"/>
      <c r="W8" s="87"/>
      <c r="X8" s="88"/>
      <c r="Y8" s="88"/>
      <c r="Z8" s="88"/>
      <c r="AA8" s="88"/>
      <c r="AB8" s="88"/>
      <c r="AC8" s="88"/>
      <c r="AD8" s="88"/>
      <c r="AE8" s="88"/>
      <c r="AF8" s="352"/>
      <c r="AG8" s="352"/>
      <c r="AH8" s="352"/>
      <c r="AI8" s="352"/>
    </row>
    <row r="9" spans="1:35" x14ac:dyDescent="0.35">
      <c r="A9" s="12" t="str">
        <f>'Q2 19-Q3 19'!B46</f>
        <v>Serbia</v>
      </c>
      <c r="B9" s="18" t="e">
        <f>'Q4 18-Q1 19'!C37</f>
        <v>#DIV/0!</v>
      </c>
      <c r="C9" s="18">
        <f>'Q4 18-Q1 19'!D37</f>
        <v>1.2143920402218098</v>
      </c>
      <c r="D9" s="18">
        <f>'Q2 19-Q3 19'!C46</f>
        <v>0.49557614168321745</v>
      </c>
      <c r="E9" s="18">
        <f>'Q2 19-Q3 19'!D46</f>
        <v>1.2280520776907891</v>
      </c>
      <c r="F9" s="18">
        <f>'Q4 19-Q1 20'!C46</f>
        <v>0.84423022644261803</v>
      </c>
      <c r="G9" s="18">
        <f>'Q4 19-Q1 20'!D46</f>
        <v>1.3379342365089693</v>
      </c>
      <c r="H9" s="18">
        <f>'Q2 20-Q3 20'!C46</f>
        <v>1.8019742215632679</v>
      </c>
      <c r="I9" s="18">
        <f>'Q2 20-Q3 20'!D46</f>
        <v>1.9022609941907589</v>
      </c>
      <c r="J9" s="18">
        <v>1.9849584864397514</v>
      </c>
      <c r="K9" s="18">
        <v>1.8699274949702007</v>
      </c>
      <c r="L9" s="216">
        <f>'Q2 21-Q3 21'!C46</f>
        <v>1.729590164310209</v>
      </c>
      <c r="M9" s="216">
        <f>'Q2 21-Q3 21'!D46</f>
        <v>5.8933399342949349</v>
      </c>
      <c r="N9" s="357">
        <f>'Q4 21 -Q1 22'!P28</f>
        <v>6.5319895315182164</v>
      </c>
      <c r="O9" s="357">
        <f>'Q4 21 -Q1 22'!Q28</f>
        <v>4.2362573687571254</v>
      </c>
      <c r="P9" s="378">
        <f>'Q2 22 - Q3 22'!P28</f>
        <v>4.0973739882371776</v>
      </c>
      <c r="Q9" s="378">
        <f>'Q2 22 - Q3 22'!Q28</f>
        <v>5.8155410413250133</v>
      </c>
      <c r="R9" s="6"/>
      <c r="S9" s="6"/>
      <c r="U9" s="6"/>
      <c r="V9" s="88"/>
      <c r="W9" s="88"/>
      <c r="X9" s="88"/>
      <c r="Y9" s="88"/>
      <c r="Z9" s="88"/>
      <c r="AA9" s="88"/>
      <c r="AB9" s="88"/>
      <c r="AC9" s="88"/>
      <c r="AD9" s="88"/>
      <c r="AE9" s="88"/>
      <c r="AF9" s="352"/>
      <c r="AG9" s="352"/>
      <c r="AH9" s="352"/>
      <c r="AI9" s="352"/>
    </row>
    <row r="10" spans="1:35" x14ac:dyDescent="0.35">
      <c r="A10" s="5"/>
      <c r="B10" s="15"/>
      <c r="C10" s="15"/>
      <c r="D10" s="15"/>
      <c r="E10" s="15"/>
      <c r="F10" s="15"/>
      <c r="G10" s="15"/>
      <c r="R10" s="6"/>
      <c r="S10" s="6"/>
    </row>
    <row r="11" spans="1:35" ht="30.75" customHeight="1" x14ac:dyDescent="0.35">
      <c r="A11" s="390" t="s">
        <v>215</v>
      </c>
      <c r="B11" s="390"/>
      <c r="C11" s="390"/>
      <c r="D11" s="390"/>
      <c r="E11" s="390"/>
      <c r="F11" s="390"/>
      <c r="G11" s="390"/>
      <c r="R11" s="6"/>
      <c r="S11" s="6"/>
    </row>
    <row r="12" spans="1:35" ht="15" customHeight="1" x14ac:dyDescent="0.35">
      <c r="A12" s="5" t="s">
        <v>4</v>
      </c>
      <c r="B12" s="5" t="s">
        <v>5</v>
      </c>
      <c r="C12" s="5" t="s">
        <v>6</v>
      </c>
      <c r="D12" s="5" t="s">
        <v>54</v>
      </c>
      <c r="E12" s="1" t="s">
        <v>55</v>
      </c>
      <c r="F12" s="1" t="s">
        <v>153</v>
      </c>
      <c r="G12" s="1" t="s">
        <v>154</v>
      </c>
      <c r="H12" s="5" t="s">
        <v>201</v>
      </c>
      <c r="I12" s="1" t="s">
        <v>202</v>
      </c>
      <c r="J12" s="5" t="s">
        <v>204</v>
      </c>
      <c r="K12" s="5" t="s">
        <v>205</v>
      </c>
      <c r="L12" s="7" t="s">
        <v>246</v>
      </c>
      <c r="M12" s="7" t="s">
        <v>247</v>
      </c>
      <c r="N12" s="18" t="s">
        <v>249</v>
      </c>
      <c r="O12" s="18" t="s">
        <v>250</v>
      </c>
      <c r="P12" s="82" t="s">
        <v>298</v>
      </c>
      <c r="Q12" s="82" t="s">
        <v>300</v>
      </c>
      <c r="R12" s="6"/>
      <c r="S12" s="6"/>
    </row>
    <row r="13" spans="1:35" x14ac:dyDescent="0.35">
      <c r="A13" s="12" t="str">
        <f>'Q2 19-Q3 19'!B50</f>
        <v>Albania</v>
      </c>
      <c r="B13" s="53">
        <f>'Q4 18-Q1 19'!C42</f>
        <v>4.829668180356002</v>
      </c>
      <c r="C13" s="70">
        <f>'Q4 18-Q1 19'!D42</f>
        <v>4.2768429023056536</v>
      </c>
      <c r="D13" s="70">
        <f>'Q2 19-Q3 19'!C50</f>
        <v>5.5113854910069575</v>
      </c>
      <c r="E13" s="70">
        <f>'Q2 19-Q3 19'!D50</f>
        <v>4.7709203658618717</v>
      </c>
      <c r="F13" s="70">
        <f>'Q4 19-Q1 20'!C50</f>
        <v>4.7989613232350026</v>
      </c>
      <c r="G13" s="70">
        <f>'Q4 19-Q1 20'!D50</f>
        <v>4.1673428316289671</v>
      </c>
      <c r="H13" s="70">
        <f>'Q2 20-Q3 20'!C50</f>
        <v>5.5561191991288865</v>
      </c>
      <c r="I13" s="70">
        <f>'Q2 20-Q3 20'!D50</f>
        <v>3.6726072831205148</v>
      </c>
      <c r="J13" s="53">
        <v>4.8122098069307198</v>
      </c>
      <c r="K13" s="291">
        <v>3.8748034746773983</v>
      </c>
      <c r="L13" s="263">
        <f>'Q2 21-Q3 21'!C50</f>
        <v>3.0757578058787804</v>
      </c>
      <c r="M13" s="263">
        <f>'Q2 21-Q3 21'!D50</f>
        <v>2.6589814790001034</v>
      </c>
      <c r="N13" s="70">
        <f>'Q4 21 -Q1 22'!C62</f>
        <v>1.7915610456148823</v>
      </c>
      <c r="O13" s="70">
        <f>'Q4 21 -Q1 22'!D62</f>
        <v>2.292333685942642</v>
      </c>
      <c r="P13" s="308">
        <f>'Q2 22 - Q3 22'!C62</f>
        <v>2.9341143501565461</v>
      </c>
      <c r="Q13" s="308">
        <f>'Q2 22 - Q3 22'!D62</f>
        <v>3.0936311018412472</v>
      </c>
      <c r="R13" s="6"/>
      <c r="S13" s="6"/>
    </row>
    <row r="14" spans="1:35" x14ac:dyDescent="0.35">
      <c r="A14" s="12" t="str">
        <f>'Q2 19-Q3 19'!B51</f>
        <v>Bosnia</v>
      </c>
      <c r="B14" s="53" t="e">
        <f>'Q4 18-Q1 19'!C41</f>
        <v>#DIV/0!</v>
      </c>
      <c r="C14" s="70" t="e">
        <f>'Q4 18-Q1 19'!D41</f>
        <v>#DIV/0!</v>
      </c>
      <c r="D14" s="70">
        <f>'Q2 19-Q3 19'!C51</f>
        <v>0.96505009846566692</v>
      </c>
      <c r="E14" s="70">
        <f>'Q2 19-Q3 19'!D51</f>
        <v>1.0211382605349653</v>
      </c>
      <c r="F14" s="70">
        <f>'Q4 19-Q1 20'!C51</f>
        <v>0.76256100285431616</v>
      </c>
      <c r="G14" s="70">
        <f>'Q4 19-Q1 20'!D51</f>
        <v>0.68917275865956862</v>
      </c>
      <c r="H14" s="70">
        <f>'Q2 20-Q3 20'!C51</f>
        <v>0.75844691110274953</v>
      </c>
      <c r="I14" s="70">
        <f>'Q2 20-Q3 20'!D51</f>
        <v>1.0129260898743426</v>
      </c>
      <c r="J14" s="53">
        <v>0.6636067163192455</v>
      </c>
      <c r="K14" s="53">
        <v>0.56415037306412263</v>
      </c>
      <c r="L14" s="263">
        <f>'Q2 21-Q3 21'!C51</f>
        <v>0.65397800285739371</v>
      </c>
      <c r="M14" s="263">
        <f>'Q2 21-Q3 21'!D51</f>
        <v>0.75009866163100025</v>
      </c>
      <c r="N14" s="70">
        <f>'Q4 21 -Q1 22'!C63</f>
        <v>0.39582760494636376</v>
      </c>
      <c r="O14" s="70">
        <f>'Q4 21 -Q1 22'!D63</f>
        <v>0.40037941444267694</v>
      </c>
      <c r="P14" s="308">
        <f>'Q2 22 - Q3 22'!C63</f>
        <v>0.39201212712521211</v>
      </c>
      <c r="Q14" s="308">
        <f>'Q2 22 - Q3 22'!D63</f>
        <v>0.59641286780171365</v>
      </c>
      <c r="R14" s="6"/>
      <c r="S14" s="6"/>
    </row>
    <row r="15" spans="1:35" x14ac:dyDescent="0.35">
      <c r="A15" s="12" t="str">
        <f>'Q2 19-Q3 19'!B52</f>
        <v>Kosovo*</v>
      </c>
      <c r="B15" s="53">
        <f>'Q4 18-Q1 19'!C43</f>
        <v>0.15179833416552693</v>
      </c>
      <c r="C15" s="70">
        <f>'Q4 18-Q1 19'!D43</f>
        <v>0.11711344082970924</v>
      </c>
      <c r="D15" s="70">
        <f>'Q2 19-Q3 19'!C52</f>
        <v>0.11117064680275825</v>
      </c>
      <c r="E15" s="70">
        <f>'Q2 19-Q3 19'!D52</f>
        <v>8.3423987612215297E-2</v>
      </c>
      <c r="F15" s="70">
        <f>'Q4 19-Q1 20'!C52</f>
        <v>0.15939454219478158</v>
      </c>
      <c r="G15" s="70">
        <f>'Q4 19-Q1 20'!D52</f>
        <v>0.13122414378384334</v>
      </c>
      <c r="H15" s="70">
        <f>'Q2 20-Q3 20'!C52</f>
        <v>0.17521448383297236</v>
      </c>
      <c r="I15" s="70">
        <f>'Q2 20-Q3 20'!D52</f>
        <v>0.12911486969216912</v>
      </c>
      <c r="J15" s="53">
        <v>0.13032564760965293</v>
      </c>
      <c r="K15" s="53">
        <v>0.1160618840067093</v>
      </c>
      <c r="L15" s="263">
        <f>'Q2 21-Q3 21'!C52</f>
        <v>3.2646770516893006E-2</v>
      </c>
      <c r="M15" s="263">
        <f>'Q2 21-Q3 21'!D52</f>
        <v>2.5311314348666372E-2</v>
      </c>
      <c r="N15" s="70">
        <f>'Q4 21 -Q1 22'!C64</f>
        <v>1.4094105027625363E-2</v>
      </c>
      <c r="O15" s="70">
        <f>'Q4 21 -Q1 22'!D64</f>
        <v>4.1797676508995775E-2</v>
      </c>
      <c r="P15" s="308">
        <f>'Q2 22 - Q3 22'!C64</f>
        <v>7.0061635160536748E-2</v>
      </c>
      <c r="Q15" s="308">
        <f>'Q2 22 - Q3 22'!D64</f>
        <v>0.16635818988153292</v>
      </c>
      <c r="R15" s="6"/>
      <c r="S15" s="6"/>
    </row>
    <row r="16" spans="1:35" x14ac:dyDescent="0.35">
      <c r="A16" s="12" t="str">
        <f>'Q2 19-Q3 19'!B53</f>
        <v>Montenegro</v>
      </c>
      <c r="B16" s="53">
        <f>'Q4 18-Q1 19'!C45</f>
        <v>0.95501012376818284</v>
      </c>
      <c r="C16" s="53">
        <f>'Q4 18-Q1 19'!D45</f>
        <v>0.95996277537117247</v>
      </c>
      <c r="D16" s="70">
        <f>'Q2 19-Q3 19'!C53</f>
        <v>0.72824705636141118</v>
      </c>
      <c r="E16" s="70">
        <f>'Q2 19-Q3 19'!D53</f>
        <v>0.61842660308785835</v>
      </c>
      <c r="F16" s="70">
        <f>'Q4 19-Q1 20'!C53</f>
        <v>0.73375108445313819</v>
      </c>
      <c r="G16" s="70">
        <f>'Q4 19-Q1 20'!D53</f>
        <v>0.76801677907391863</v>
      </c>
      <c r="H16" s="70">
        <f>'Q2 20-Q3 20'!C53</f>
        <v>1.5595181009197117</v>
      </c>
      <c r="I16" s="70">
        <f>'Q2 20-Q3 20'!D53</f>
        <v>1.0745130615214984</v>
      </c>
      <c r="J16" s="53">
        <v>1.1058263683882676</v>
      </c>
      <c r="K16" s="53">
        <v>0.96803604038669633</v>
      </c>
      <c r="L16" s="263">
        <f>'Q2 21-Q3 21'!C53</f>
        <v>0.68243702083394109</v>
      </c>
      <c r="M16" s="263">
        <f>'Q2 21-Q3 21'!D53</f>
        <v>0.55913011542938307</v>
      </c>
      <c r="N16" s="70">
        <f>'Q4 21 -Q1 22'!C65</f>
        <v>0.84516020090495469</v>
      </c>
      <c r="O16" s="70">
        <f>'Q4 21 -Q1 22'!D65</f>
        <v>0.50072357498616493</v>
      </c>
      <c r="P16" s="308">
        <f>'Q2 22 - Q3 22'!C65</f>
        <v>0.30415206849082926</v>
      </c>
      <c r="Q16" s="308">
        <f>'Q2 22 - Q3 22'!D65</f>
        <v>0.39847338569238921</v>
      </c>
      <c r="R16" s="6"/>
      <c r="S16" s="6"/>
    </row>
    <row r="17" spans="1:37" x14ac:dyDescent="0.35">
      <c r="A17" s="12" t="str">
        <f>'Q2 19-Q3 19'!B54</f>
        <v>North Macedonia</v>
      </c>
      <c r="B17" s="193" t="e">
        <f>'Q4 18-Q1 19'!C44</f>
        <v>#DIV/0!</v>
      </c>
      <c r="C17" s="262">
        <f>'Q4 18-Q1 19'!D44</f>
        <v>0.46032472551243525</v>
      </c>
      <c r="D17" s="70">
        <f>'Q2 19-Q3 19'!C54</f>
        <v>0.41587360249930067</v>
      </c>
      <c r="E17" s="70">
        <f>'Q2 19-Q3 19'!D54</f>
        <v>0.44628785980439339</v>
      </c>
      <c r="F17" s="70">
        <f>'Q4 19-Q1 20'!C54</f>
        <v>0.41384681553491059</v>
      </c>
      <c r="G17" s="70">
        <f>'Q4 19-Q1 20'!D54</f>
        <v>0.4567488212425414</v>
      </c>
      <c r="H17" s="70">
        <f>'Q2 20-Q3 20'!C54</f>
        <v>0.53029197694990315</v>
      </c>
      <c r="I17" s="70">
        <f>'Q2 20-Q3 20'!D54</f>
        <v>0.3095788213576221</v>
      </c>
      <c r="J17" s="53">
        <v>0.47868613446584479</v>
      </c>
      <c r="K17" s="53">
        <v>1.8878719531497306</v>
      </c>
      <c r="L17" s="263">
        <f>'Q2 21-Q3 21'!C54</f>
        <v>0.54261879637937338</v>
      </c>
      <c r="M17" s="263">
        <f>'Q2 21-Q3 21'!D54</f>
        <v>0.70587706104678583</v>
      </c>
      <c r="N17" s="70">
        <f>'Q4 21 -Q1 22'!C66</f>
        <v>0.87188400320402792</v>
      </c>
      <c r="O17" s="70">
        <f>'Q4 21 -Q1 22'!D66</f>
        <v>0.84171461815883875</v>
      </c>
      <c r="P17" s="308">
        <f>'Q2 22 - Q3 22'!C66</f>
        <v>0.40366573755863988</v>
      </c>
      <c r="Q17" s="308">
        <f>'Q2 22 - Q3 22'!D66</f>
        <v>0.39647192676652049</v>
      </c>
      <c r="R17" s="6"/>
      <c r="S17" s="6"/>
    </row>
    <row r="18" spans="1:37" x14ac:dyDescent="0.35">
      <c r="A18" s="12" t="str">
        <f>'Q2 19-Q3 19'!B55</f>
        <v>Serbia</v>
      </c>
      <c r="B18" s="53" t="e">
        <f>'Q4 18-Q1 19'!C46</f>
        <v>#DIV/0!</v>
      </c>
      <c r="C18" s="53">
        <f>'Q4 18-Q1 19'!D46</f>
        <v>0.48224480553708376</v>
      </c>
      <c r="D18" s="70">
        <f>'Q2 19-Q3 19'!C55</f>
        <v>0.30572729844323082</v>
      </c>
      <c r="E18" s="70">
        <f>'Q2 19-Q3 19'!D55</f>
        <v>0.39501714123538562</v>
      </c>
      <c r="F18" s="70">
        <f>'Q4 19-Q1 20'!C55</f>
        <v>0.64170139387843084</v>
      </c>
      <c r="G18" s="70">
        <f>'Q4 19-Q1 20'!D55</f>
        <v>0.49750012384792491</v>
      </c>
      <c r="H18" s="70">
        <f>'Q2 20-Q3 20'!C55</f>
        <v>0.70972626674432149</v>
      </c>
      <c r="I18" s="70">
        <f>'Q2 20-Q3 20'!D55</f>
        <v>0.71167603823311865</v>
      </c>
      <c r="J18" s="53">
        <v>0.57601287053337769</v>
      </c>
      <c r="K18" s="53">
        <v>0.58139518582383543</v>
      </c>
      <c r="L18" s="263">
        <f>'Q2 21-Q3 21'!C55</f>
        <v>0.59906972382064594</v>
      </c>
      <c r="M18" s="263">
        <f>'Q2 21-Q3 21'!D55</f>
        <v>0.6582889910896943</v>
      </c>
      <c r="N18" s="70">
        <f>'Q4 21 -Q1 22'!C67</f>
        <v>0.45058502797202077</v>
      </c>
      <c r="O18" s="70">
        <f>'Q4 21 -Q1 22'!D67</f>
        <v>0.49949294877934514</v>
      </c>
      <c r="P18" s="377">
        <f>'Q2 22 - Q3 22'!C67</f>
        <v>0.51619322000267975</v>
      </c>
      <c r="Q18" s="377">
        <f>'Q2 22 - Q3 22'!D67</f>
        <v>0.62583362920189101</v>
      </c>
      <c r="R18" s="6"/>
      <c r="S18" s="6"/>
    </row>
    <row r="19" spans="1:37" x14ac:dyDescent="0.35">
      <c r="A19" s="12"/>
      <c r="B19" s="13"/>
      <c r="C19" s="13"/>
      <c r="D19" s="13"/>
      <c r="E19" s="13"/>
      <c r="F19" s="13"/>
      <c r="G19" s="13"/>
      <c r="R19" s="6"/>
      <c r="S19" s="6"/>
    </row>
    <row r="20" spans="1:37" ht="30" customHeight="1" x14ac:dyDescent="0.35">
      <c r="A20" s="396" t="s">
        <v>216</v>
      </c>
      <c r="B20" s="396"/>
      <c r="C20" s="396"/>
      <c r="D20" s="396"/>
      <c r="E20" s="396"/>
      <c r="F20" s="396"/>
      <c r="G20" s="396"/>
      <c r="R20" s="6"/>
      <c r="S20" s="6"/>
      <c r="U20" s="397" t="s">
        <v>301</v>
      </c>
      <c r="V20" s="397"/>
      <c r="W20" s="397"/>
      <c r="X20" s="397"/>
      <c r="Y20" s="397"/>
      <c r="Z20" s="397"/>
      <c r="AA20" s="397"/>
    </row>
    <row r="21" spans="1:37" ht="15" customHeight="1" x14ac:dyDescent="0.35">
      <c r="A21" s="12" t="s">
        <v>4</v>
      </c>
      <c r="B21" s="10" t="s">
        <v>56</v>
      </c>
      <c r="C21" s="10" t="s">
        <v>57</v>
      </c>
      <c r="D21" s="12" t="s">
        <v>54</v>
      </c>
      <c r="E21" s="12" t="s">
        <v>55</v>
      </c>
      <c r="F21" s="10" t="s">
        <v>153</v>
      </c>
      <c r="G21" s="10" t="s">
        <v>154</v>
      </c>
      <c r="H21" s="12" t="s">
        <v>201</v>
      </c>
      <c r="I21" s="10" t="s">
        <v>202</v>
      </c>
      <c r="J21" s="12" t="s">
        <v>204</v>
      </c>
      <c r="K21" s="12" t="s">
        <v>205</v>
      </c>
      <c r="L21" s="18" t="s">
        <v>246</v>
      </c>
      <c r="M21" s="18" t="s">
        <v>247</v>
      </c>
      <c r="N21" s="18" t="s">
        <v>249</v>
      </c>
      <c r="O21" s="18" t="s">
        <v>250</v>
      </c>
      <c r="P21" s="82" t="s">
        <v>298</v>
      </c>
      <c r="Q21" s="82" t="s">
        <v>300</v>
      </c>
      <c r="R21" s="6"/>
      <c r="S21" s="6"/>
      <c r="U21" s="12" t="s">
        <v>4</v>
      </c>
      <c r="V21" s="10" t="s">
        <v>56</v>
      </c>
      <c r="W21" s="10" t="s">
        <v>57</v>
      </c>
      <c r="X21" s="12" t="s">
        <v>54</v>
      </c>
      <c r="Y21" s="12" t="s">
        <v>55</v>
      </c>
      <c r="Z21" s="10" t="s">
        <v>153</v>
      </c>
      <c r="AA21" s="10" t="s">
        <v>154</v>
      </c>
      <c r="AB21" s="12" t="s">
        <v>201</v>
      </c>
      <c r="AC21" s="10" t="s">
        <v>202</v>
      </c>
      <c r="AD21" s="12" t="s">
        <v>204</v>
      </c>
      <c r="AE21" s="12" t="s">
        <v>205</v>
      </c>
      <c r="AF21" s="18" t="s">
        <v>246</v>
      </c>
      <c r="AG21" s="18" t="s">
        <v>247</v>
      </c>
      <c r="AH21" s="214" t="s">
        <v>249</v>
      </c>
      <c r="AI21" s="214" t="s">
        <v>250</v>
      </c>
      <c r="AJ21" s="357" t="s">
        <v>298</v>
      </c>
      <c r="AK21" s="357" t="s">
        <v>300</v>
      </c>
    </row>
    <row r="22" spans="1:37" x14ac:dyDescent="0.35">
      <c r="A22" s="12" t="str">
        <f>'Q2 19-Q3 19'!B32</f>
        <v>Albania</v>
      </c>
      <c r="B22" s="68"/>
      <c r="C22" s="68"/>
      <c r="D22" s="53" t="e">
        <f>'Q2 19-Q3 19'!C32</f>
        <v>#DIV/0!</v>
      </c>
      <c r="E22" s="53">
        <f>'Q2 19-Q3 19'!D32</f>
        <v>0.33368340463024732</v>
      </c>
      <c r="F22" s="53">
        <f>'Q4 19-Q1 20'!C32</f>
        <v>0.67013096137046757</v>
      </c>
      <c r="G22" s="53">
        <f>'Q4 19-Q1 20'!D32</f>
        <v>0.5285802341518695</v>
      </c>
      <c r="H22" s="53">
        <f>'Q2 20-Q3 20'!C32</f>
        <v>0.6275757637488365</v>
      </c>
      <c r="I22" s="53">
        <f>'Q2 20-Q3 20'!D32</f>
        <v>0.56508261482295208</v>
      </c>
      <c r="J22" s="53">
        <v>0.51514983613514753</v>
      </c>
      <c r="K22" s="291">
        <v>0.53788400371979184</v>
      </c>
      <c r="L22" s="263">
        <f>'Q2 21-Q3 21'!C32</f>
        <v>0.40230455837536455</v>
      </c>
      <c r="M22" s="263">
        <f>'Q2 21-Q3 21'!D32</f>
        <v>4.8397924019920531</v>
      </c>
      <c r="N22" s="70">
        <f>'Q4 21 -Q1 22'!C44</f>
        <v>3.9789275994334003E-4</v>
      </c>
      <c r="O22" s="70">
        <f>'Q4 21 -Q1 22'!D44</f>
        <v>3.3871166399802931E-4</v>
      </c>
      <c r="P22" s="308">
        <f>'Q2 22 - Q3 22'!C44</f>
        <v>0</v>
      </c>
      <c r="Q22" s="308">
        <f>'Q2 22 - Q3 22'!D44</f>
        <v>0</v>
      </c>
      <c r="R22" s="6"/>
      <c r="S22" s="6"/>
      <c r="U22" s="12" t="str">
        <f>'Q2 19-Q3 19'!B41</f>
        <v>Albania</v>
      </c>
      <c r="V22" s="68"/>
      <c r="W22" s="68"/>
      <c r="X22" s="53" t="e">
        <v>#DIV/0!</v>
      </c>
      <c r="Y22" s="53">
        <v>0.33368340463024732</v>
      </c>
      <c r="Z22" s="53">
        <v>0.67013096137046757</v>
      </c>
      <c r="AA22" s="53">
        <v>0.5285802341518695</v>
      </c>
      <c r="AB22" s="53">
        <v>0.6275757637488365</v>
      </c>
      <c r="AC22" s="53">
        <v>0.56508261482295208</v>
      </c>
      <c r="AD22" s="53">
        <v>0.51514983613514753</v>
      </c>
      <c r="AE22" s="53">
        <v>0.53788400371979184</v>
      </c>
      <c r="AF22" s="53">
        <v>0.40230455837536455</v>
      </c>
      <c r="AG22" s="53">
        <v>4.8397924019920531</v>
      </c>
      <c r="AH22" s="355">
        <f>'Q4 21 -Q1 22'!C33</f>
        <v>5.2151724467221596</v>
      </c>
      <c r="AI22" s="355">
        <f>'Q4 21 -Q1 22'!D33</f>
        <v>4.622215892761834</v>
      </c>
      <c r="AJ22" s="358">
        <f>'Q2 22 - Q3 22'!C33</f>
        <v>5.0717925639937897</v>
      </c>
      <c r="AK22" s="358">
        <f>'Q2 22 - Q3 22'!D33</f>
        <v>4.1901761814623972</v>
      </c>
    </row>
    <row r="23" spans="1:37" x14ac:dyDescent="0.35">
      <c r="A23" s="12" t="str">
        <f>'Q2 19-Q3 19'!B33</f>
        <v>Bosnia</v>
      </c>
      <c r="B23" s="68"/>
      <c r="C23" s="68"/>
      <c r="D23" s="53" t="e">
        <f>'Q2 19-Q3 19'!C33</f>
        <v>#DIV/0!</v>
      </c>
      <c r="E23" s="53">
        <f>'Q2 19-Q3 19'!D33</f>
        <v>2.1026496992802861</v>
      </c>
      <c r="F23" s="53">
        <f>'Q4 19-Q1 20'!C33</f>
        <v>2.2791883331357239</v>
      </c>
      <c r="G23" s="53">
        <f>'Q4 19-Q1 20'!D33</f>
        <v>2.4399567368326518</v>
      </c>
      <c r="H23" s="53">
        <f>'Q2 20-Q3 20'!C33</f>
        <v>3.1450656521133951</v>
      </c>
      <c r="I23" s="53">
        <f>'Q2 20-Q3 20'!D33</f>
        <v>3.3223343458785979</v>
      </c>
      <c r="J23" s="53">
        <v>3.141627942998761</v>
      </c>
      <c r="K23" s="53">
        <v>2.5301067082044013</v>
      </c>
      <c r="L23" s="263">
        <f>'Q2 21-Q3 21'!C33</f>
        <v>2.2615674833327475</v>
      </c>
      <c r="M23" s="263">
        <f>'Q2 21-Q3 21'!D33</f>
        <v>3.8608110151826991</v>
      </c>
      <c r="N23" s="70">
        <f>'Q4 21 -Q1 22'!C45</f>
        <v>0</v>
      </c>
      <c r="O23" s="70">
        <f>'Q4 21 -Q1 22'!D45</f>
        <v>0</v>
      </c>
      <c r="P23" s="308">
        <f>'Q2 22 - Q3 22'!C45</f>
        <v>0</v>
      </c>
      <c r="Q23" s="308">
        <f>'Q2 22 - Q3 22'!D45</f>
        <v>0</v>
      </c>
      <c r="R23" s="6"/>
      <c r="S23" s="6"/>
      <c r="U23" s="12" t="str">
        <f>'Q2 19-Q3 19'!B42</f>
        <v>Bosnia</v>
      </c>
      <c r="V23" s="68"/>
      <c r="W23" s="68"/>
      <c r="X23" s="53" t="e">
        <v>#DIV/0!</v>
      </c>
      <c r="Y23" s="53">
        <v>2.1026496992802861</v>
      </c>
      <c r="Z23" s="53">
        <v>2.2791883331357239</v>
      </c>
      <c r="AA23" s="53">
        <v>2.4399567368326518</v>
      </c>
      <c r="AB23" s="53">
        <v>3.1450656521133951</v>
      </c>
      <c r="AC23" s="53">
        <v>3.3223343458785979</v>
      </c>
      <c r="AD23" s="53">
        <v>3.141627942998761</v>
      </c>
      <c r="AE23" s="53">
        <v>2.5301067082044013</v>
      </c>
      <c r="AF23" s="53">
        <v>2.2615674833327475</v>
      </c>
      <c r="AG23" s="53">
        <v>3.8608110151826991</v>
      </c>
      <c r="AH23" s="355">
        <f>'Q4 21 -Q1 22'!C34</f>
        <v>4.1754837373186957</v>
      </c>
      <c r="AI23" s="355">
        <f>'Q4 21 -Q1 22'!D34</f>
        <v>4.3128418753916948</v>
      </c>
      <c r="AJ23" s="358">
        <f>'Q2 22 - Q3 22'!C34</f>
        <v>3.930117243559669</v>
      </c>
      <c r="AK23" s="358">
        <f>'Q2 22 - Q3 22'!D34</f>
        <v>3.72559970490004</v>
      </c>
    </row>
    <row r="24" spans="1:37" x14ac:dyDescent="0.35">
      <c r="A24" s="12" t="str">
        <f>'Q2 19-Q3 19'!B34</f>
        <v>Kosovo*</v>
      </c>
      <c r="B24" s="68"/>
      <c r="C24" s="68"/>
      <c r="D24" s="53" t="e">
        <f>'Q2 19-Q3 19'!C34</f>
        <v>#DIV/0!</v>
      </c>
      <c r="E24" s="53">
        <f>'Q2 19-Q3 19'!D34</f>
        <v>0.20302230145143921</v>
      </c>
      <c r="F24" s="53">
        <f>'Q4 19-Q1 20'!C34</f>
        <v>0.12814415691687397</v>
      </c>
      <c r="G24" s="53">
        <f>'Q4 19-Q1 20'!D34</f>
        <v>0.10495053422546145</v>
      </c>
      <c r="H24" s="53">
        <f>'Q2 20-Q3 20'!C34</f>
        <v>0.17172048354102523</v>
      </c>
      <c r="I24" s="53">
        <f>'Q2 20-Q3 20'!D34</f>
        <v>0.3089634984936363</v>
      </c>
      <c r="J24" s="53">
        <v>0.21689718470533403</v>
      </c>
      <c r="K24" s="53">
        <v>0.23047234811031189</v>
      </c>
      <c r="L24" s="263" t="e">
        <f>'Q2 21-Q3 21'!C34</f>
        <v>#REF!</v>
      </c>
      <c r="M24" s="263" t="e">
        <f>'Q2 21-Q3 21'!D34</f>
        <v>#REF!</v>
      </c>
      <c r="N24" s="70">
        <f>'Q4 21 -Q1 22'!C46</f>
        <v>0</v>
      </c>
      <c r="O24" s="70">
        <f>'Q4 21 -Q1 22'!D46</f>
        <v>0</v>
      </c>
      <c r="P24" s="308">
        <f>'Q2 22 - Q3 22'!C46</f>
        <v>0</v>
      </c>
      <c r="Q24" s="308">
        <f>'Q2 22 - Q3 22'!D46</f>
        <v>0</v>
      </c>
      <c r="R24" s="6"/>
      <c r="S24" s="6"/>
      <c r="U24" s="12" t="str">
        <f>'Q2 19-Q3 19'!B43</f>
        <v>Kosovo*</v>
      </c>
      <c r="V24" s="68"/>
      <c r="W24" s="68"/>
      <c r="X24" s="53" t="e">
        <v>#DIV/0!</v>
      </c>
      <c r="Y24" s="53">
        <v>0.20302230145143921</v>
      </c>
      <c r="Z24" s="53">
        <v>0.12814415691687397</v>
      </c>
      <c r="AA24" s="53">
        <v>0.10495053422546145</v>
      </c>
      <c r="AB24" s="53">
        <v>0.17172048354102523</v>
      </c>
      <c r="AC24" s="53">
        <v>0.3089634984936363</v>
      </c>
      <c r="AD24" s="53">
        <v>0.21689718470533403</v>
      </c>
      <c r="AE24" s="53">
        <v>0.23047234811031189</v>
      </c>
      <c r="AF24" s="53">
        <v>0.82171552980180895</v>
      </c>
      <c r="AG24" s="53">
        <v>1.1218826273891331</v>
      </c>
      <c r="AH24" s="355">
        <f>'Q4 21 -Q1 22'!C35</f>
        <v>0.26771378890985037</v>
      </c>
      <c r="AI24" s="355">
        <f>'Q4 21 -Q1 22'!D35</f>
        <v>0.23283176467727748</v>
      </c>
      <c r="AJ24" s="358">
        <f>'Q2 22 - Q3 22'!C35</f>
        <v>0.3599086830175095</v>
      </c>
      <c r="AK24" s="358">
        <f>'Q2 22 - Q3 22'!D35</f>
        <v>0.38998199264376576</v>
      </c>
    </row>
    <row r="25" spans="1:37" x14ac:dyDescent="0.35">
      <c r="A25" s="12" t="str">
        <f>'Q2 19-Q3 19'!B35</f>
        <v>Montenegro</v>
      </c>
      <c r="B25" s="68"/>
      <c r="C25" s="68"/>
      <c r="D25" s="53" t="e">
        <f>'Q2 19-Q3 19'!C35</f>
        <v>#DIV/0!</v>
      </c>
      <c r="E25" s="53">
        <f>'Q2 19-Q3 19'!D35</f>
        <v>36.089638620984367</v>
      </c>
      <c r="F25" s="53">
        <f>'Q4 19-Q1 20'!C35</f>
        <v>85.011939995825273</v>
      </c>
      <c r="G25" s="53">
        <f>'Q4 19-Q1 20'!D35</f>
        <v>98.595770341537118</v>
      </c>
      <c r="H25" s="53">
        <f>'Q2 20-Q3 20'!C35</f>
        <v>225.84345399827711</v>
      </c>
      <c r="I25" s="53">
        <f>'Q2 20-Q3 20'!D35</f>
        <v>151.96759029120685</v>
      </c>
      <c r="J25" s="53">
        <v>154.99336011852927</v>
      </c>
      <c r="K25" s="53">
        <v>138.27665780769777</v>
      </c>
      <c r="L25" s="263">
        <f>'Q2 21-Q3 21'!C35</f>
        <v>102.48509703097899</v>
      </c>
      <c r="M25" s="263">
        <f>'Q2 21-Q3 21'!D35</f>
        <v>51.059255123126569</v>
      </c>
      <c r="N25" s="70">
        <f>'Q4 21 -Q1 22'!C47</f>
        <v>0</v>
      </c>
      <c r="O25" s="70">
        <f>'Q4 21 -Q1 22'!D47</f>
        <v>0</v>
      </c>
      <c r="P25" s="308">
        <f>'Q2 22 - Q3 22'!C47</f>
        <v>0</v>
      </c>
      <c r="Q25" s="308">
        <f>'Q2 22 - Q3 22'!D47</f>
        <v>0</v>
      </c>
      <c r="R25" s="6"/>
      <c r="S25" s="6"/>
      <c r="U25" s="12" t="str">
        <f>'Q2 19-Q3 19'!B44</f>
        <v>Montenegro</v>
      </c>
      <c r="V25" s="68"/>
      <c r="W25" s="68"/>
      <c r="X25" s="53" t="e">
        <v>#DIV/0!</v>
      </c>
      <c r="Y25" s="53">
        <v>36.089638620984367</v>
      </c>
      <c r="Z25" s="53">
        <v>85.011939995825273</v>
      </c>
      <c r="AA25" s="53">
        <v>98.595770341537118</v>
      </c>
      <c r="AB25" s="53">
        <v>225.84345399827711</v>
      </c>
      <c r="AC25" s="53">
        <v>151.96759029120685</v>
      </c>
      <c r="AD25" s="53">
        <v>154.99336011852927</v>
      </c>
      <c r="AE25" s="53">
        <v>138.27665780769777</v>
      </c>
      <c r="AF25" s="53">
        <v>102.48509703097899</v>
      </c>
      <c r="AG25" s="53">
        <v>51.059255123126569</v>
      </c>
      <c r="AH25" s="355">
        <f>'Q4 21 -Q1 22'!C36</f>
        <v>50.158378398334321</v>
      </c>
      <c r="AI25" s="355">
        <f>'Q4 21 -Q1 22'!D36</f>
        <v>81.475122238536684</v>
      </c>
      <c r="AJ25" s="358">
        <f>'Q2 22 - Q3 22'!C36</f>
        <v>32.705190319396081</v>
      </c>
      <c r="AK25" s="358">
        <f>'Q2 22 - Q3 22'!D36</f>
        <v>23.541328214380897</v>
      </c>
    </row>
    <row r="26" spans="1:37" x14ac:dyDescent="0.35">
      <c r="A26" s="12" t="str">
        <f>'Q2 19-Q3 19'!B36</f>
        <v>North Macedonia</v>
      </c>
      <c r="B26" s="68"/>
      <c r="C26" s="68"/>
      <c r="D26" s="53" t="e">
        <f>'Q2 19-Q3 19'!C36</f>
        <v>#DIV/0!</v>
      </c>
      <c r="E26" s="53">
        <f>'Q2 19-Q3 19'!D36</f>
        <v>0.52322136414450482</v>
      </c>
      <c r="F26" s="53">
        <f>'Q4 19-Q1 20'!C36</f>
        <v>0.744379309921542</v>
      </c>
      <c r="G26" s="53">
        <f>'Q4 19-Q1 20'!D36</f>
        <v>0.77858794168285705</v>
      </c>
      <c r="H26" s="53">
        <f>'Q2 20-Q3 20'!C36</f>
        <v>1.0550236654377121</v>
      </c>
      <c r="I26" s="53">
        <f>'Q2 20-Q3 20'!D36</f>
        <v>0.6985918100591344</v>
      </c>
      <c r="J26" s="53">
        <v>0.77592795234877332</v>
      </c>
      <c r="K26" s="53">
        <v>1.1583081470627385</v>
      </c>
      <c r="L26" s="263">
        <f>'Q2 21-Q3 21'!C36</f>
        <v>1.2997048472880113</v>
      </c>
      <c r="M26" s="263">
        <f>'Q2 21-Q3 21'!D36</f>
        <v>3.740914917943265</v>
      </c>
      <c r="N26" s="70">
        <f>'Q4 21 -Q1 22'!C48</f>
        <v>0</v>
      </c>
      <c r="O26" s="70">
        <f>'Q4 21 -Q1 22'!D48</f>
        <v>0</v>
      </c>
      <c r="P26" s="308">
        <f>'Q2 22 - Q3 22'!C48</f>
        <v>0</v>
      </c>
      <c r="Q26" s="308">
        <f>'Q2 22 - Q3 22'!D48</f>
        <v>0</v>
      </c>
      <c r="R26" s="6"/>
      <c r="S26" s="6"/>
      <c r="U26" s="12" t="str">
        <f>'Q2 19-Q3 19'!B45</f>
        <v>North Macedonia</v>
      </c>
      <c r="V26" s="68"/>
      <c r="W26" s="68"/>
      <c r="X26" s="53" t="e">
        <v>#DIV/0!</v>
      </c>
      <c r="Y26" s="53">
        <v>0.52322136414450482</v>
      </c>
      <c r="Z26" s="53">
        <v>0.744379309921542</v>
      </c>
      <c r="AA26" s="53">
        <v>0.77858794168285705</v>
      </c>
      <c r="AB26" s="53">
        <v>1.0550236654377121</v>
      </c>
      <c r="AC26" s="53">
        <v>0.6985918100591344</v>
      </c>
      <c r="AD26" s="53">
        <v>0.77592795234877332</v>
      </c>
      <c r="AE26" s="53">
        <v>1.1583081470627385</v>
      </c>
      <c r="AF26" s="53">
        <v>1.2997048472880113</v>
      </c>
      <c r="AG26" s="53">
        <v>3.740914917943265</v>
      </c>
      <c r="AH26" s="355">
        <f>'Q4 21 -Q1 22'!C37</f>
        <v>3.0597826146056342</v>
      </c>
      <c r="AI26" s="355">
        <f>'Q4 21 -Q1 22'!D37</f>
        <v>3.1389262040818977</v>
      </c>
      <c r="AJ26" s="358">
        <f>'Q2 22 - Q3 22'!C37</f>
        <v>2.7770482398688974</v>
      </c>
      <c r="AK26" s="358">
        <f>'Q2 22 - Q3 22'!D37</f>
        <v>3.0613927437778248</v>
      </c>
    </row>
    <row r="27" spans="1:37" x14ac:dyDescent="0.35">
      <c r="A27" s="12" t="str">
        <f>'Q2 19-Q3 19'!B37</f>
        <v>Serbia</v>
      </c>
      <c r="B27" s="68"/>
      <c r="C27" s="68"/>
      <c r="D27" s="53" t="e">
        <f>'Q2 19-Q3 19'!C37</f>
        <v>#DIV/0!</v>
      </c>
      <c r="E27" s="53">
        <f>'Q2 19-Q3 19'!D37</f>
        <v>1.2280520776907891</v>
      </c>
      <c r="F27" s="53">
        <f>'Q4 19-Q1 20'!C37</f>
        <v>0.84423022644261803</v>
      </c>
      <c r="G27" s="53">
        <f>'Q4 19-Q1 20'!D37</f>
        <v>1.3379342365089693</v>
      </c>
      <c r="H27" s="53">
        <f>'Q2 20-Q3 20'!C37</f>
        <v>1.8019742215632679</v>
      </c>
      <c r="I27" s="53">
        <f>'Q2 20-Q3 20'!D37</f>
        <v>1.9022609941907589</v>
      </c>
      <c r="J27" s="53">
        <v>1.9849584864397514</v>
      </c>
      <c r="K27" s="53">
        <v>1.8699274949702007</v>
      </c>
      <c r="L27" s="263">
        <f>'Q2 21-Q3 21'!C37</f>
        <v>1.729590164310209</v>
      </c>
      <c r="M27" s="263">
        <f>'Q2 21-Q3 21'!D37</f>
        <v>5.8933399342949349</v>
      </c>
      <c r="N27" s="70">
        <f>'Q4 21 -Q1 22'!C49</f>
        <v>0</v>
      </c>
      <c r="O27" s="70">
        <f>'Q4 21 -Q1 22'!D49</f>
        <v>0</v>
      </c>
      <c r="P27" s="377">
        <f>'Q2 22 - Q3 22'!C49</f>
        <v>0</v>
      </c>
      <c r="Q27" s="377">
        <f>'Q2 22 - Q3 22'!D49</f>
        <v>0</v>
      </c>
      <c r="R27" s="6"/>
      <c r="S27" s="6"/>
      <c r="U27" s="12" t="str">
        <f>'Q2 19-Q3 19'!B46</f>
        <v>Serbia</v>
      </c>
      <c r="V27" s="68"/>
      <c r="W27" s="68"/>
      <c r="X27" s="53" t="e">
        <v>#DIV/0!</v>
      </c>
      <c r="Y27" s="53">
        <v>1.2280520776907891</v>
      </c>
      <c r="Z27" s="53">
        <v>0.84423022644261803</v>
      </c>
      <c r="AA27" s="53">
        <v>1.3379342365089693</v>
      </c>
      <c r="AB27" s="53">
        <v>1.8019742215632679</v>
      </c>
      <c r="AC27" s="53">
        <v>1.9022609941907589</v>
      </c>
      <c r="AD27" s="53">
        <v>1.9849584864397514</v>
      </c>
      <c r="AE27" s="53">
        <v>1.8699274949702007</v>
      </c>
      <c r="AF27" s="53">
        <v>1.729590164310209</v>
      </c>
      <c r="AG27" s="53">
        <v>5.8933399342949349</v>
      </c>
      <c r="AH27" s="355">
        <f>'Q4 21 -Q1 22'!C38</f>
        <v>4.0422061405082745</v>
      </c>
      <c r="AI27" s="355">
        <f>'Q4 21 -Q1 22'!D38</f>
        <v>4.5559263312898439</v>
      </c>
      <c r="AJ27" s="358">
        <f>'Q2 22 - Q3 22'!C38</f>
        <v>4.3976809154463643</v>
      </c>
      <c r="AK27" s="358">
        <f>'Q2 22 - Q3 22'!D38</f>
        <v>6.2499085874852227</v>
      </c>
    </row>
    <row r="28" spans="1:37" s="2" customFormat="1" x14ac:dyDescent="0.35">
      <c r="A28" s="6"/>
      <c r="B28" s="66"/>
      <c r="C28" s="66"/>
      <c r="D28" s="6"/>
      <c r="E28" s="6"/>
    </row>
    <row r="29" spans="1:37" s="2" customFormat="1" ht="28" customHeight="1" x14ac:dyDescent="0.35"/>
    <row r="30" spans="1:37" s="2" customFormat="1" x14ac:dyDescent="0.35"/>
    <row r="31" spans="1:37" s="2" customFormat="1" x14ac:dyDescent="0.35"/>
    <row r="32" spans="1:37" s="2" customFormat="1" x14ac:dyDescent="0.35"/>
    <row r="33" spans="1:5" s="2" customFormat="1" x14ac:dyDescent="0.35"/>
    <row r="34" spans="1:5" s="2" customFormat="1" x14ac:dyDescent="0.35"/>
    <row r="35" spans="1:5" s="2" customFormat="1" x14ac:dyDescent="0.35"/>
    <row r="36" spans="1:5" s="2" customFormat="1" x14ac:dyDescent="0.35"/>
    <row r="37" spans="1:5" s="2" customFormat="1" x14ac:dyDescent="0.35">
      <c r="A37" s="6"/>
      <c r="B37" s="66"/>
      <c r="C37" s="66"/>
      <c r="D37" s="6"/>
      <c r="E37" s="6"/>
    </row>
    <row r="38" spans="1:5" s="2" customFormat="1" x14ac:dyDescent="0.35">
      <c r="A38" s="6"/>
      <c r="B38" s="66"/>
      <c r="C38" s="66"/>
      <c r="D38" s="6"/>
      <c r="E38" s="6"/>
    </row>
    <row r="39" spans="1:5" s="2" customFormat="1" x14ac:dyDescent="0.35">
      <c r="A39" s="6"/>
      <c r="B39" s="66"/>
      <c r="C39" s="66"/>
      <c r="D39" s="6"/>
      <c r="E39" s="6"/>
    </row>
    <row r="40" spans="1:5" s="2" customFormat="1" x14ac:dyDescent="0.35">
      <c r="A40" s="6"/>
      <c r="B40" s="66"/>
      <c r="C40" s="66"/>
      <c r="D40" s="6"/>
      <c r="E40" s="6"/>
    </row>
    <row r="41" spans="1:5" s="2" customFormat="1" x14ac:dyDescent="0.35">
      <c r="A41" s="6"/>
      <c r="B41" s="66"/>
      <c r="C41" s="66"/>
      <c r="D41" s="6"/>
      <c r="E41" s="6"/>
    </row>
    <row r="42" spans="1:5" s="2" customFormat="1" x14ac:dyDescent="0.35">
      <c r="A42" s="6"/>
      <c r="B42" s="66"/>
      <c r="C42" s="66"/>
      <c r="D42" s="6"/>
      <c r="E42" s="6"/>
    </row>
    <row r="43" spans="1:5" s="2" customFormat="1" x14ac:dyDescent="0.35">
      <c r="A43" s="6"/>
      <c r="B43" s="66"/>
      <c r="C43" s="66"/>
      <c r="D43" s="6"/>
      <c r="E43" s="6"/>
    </row>
    <row r="44" spans="1:5" s="2" customFormat="1" x14ac:dyDescent="0.35">
      <c r="A44" s="6"/>
      <c r="B44" s="66"/>
      <c r="C44" s="66"/>
      <c r="D44" s="6"/>
      <c r="E44" s="6"/>
    </row>
    <row r="45" spans="1:5" s="2" customFormat="1" x14ac:dyDescent="0.35">
      <c r="A45" s="6"/>
      <c r="B45" s="66"/>
      <c r="C45" s="66"/>
      <c r="D45" s="6"/>
      <c r="E45" s="6"/>
    </row>
    <row r="46" spans="1:5" s="2" customFormat="1" x14ac:dyDescent="0.35">
      <c r="A46" s="6"/>
      <c r="B46" s="66"/>
      <c r="C46" s="66"/>
      <c r="D46" s="6"/>
      <c r="E46" s="6"/>
    </row>
    <row r="47" spans="1:5" s="2" customFormat="1" x14ac:dyDescent="0.35">
      <c r="A47" s="6"/>
      <c r="B47" s="66"/>
      <c r="C47" s="66"/>
      <c r="D47" s="6"/>
      <c r="E47" s="6"/>
    </row>
    <row r="48" spans="1:5" s="2" customFormat="1" x14ac:dyDescent="0.35">
      <c r="A48" s="6"/>
      <c r="B48" s="66"/>
      <c r="C48" s="66"/>
      <c r="D48" s="6"/>
      <c r="E48" s="6"/>
    </row>
    <row r="49" spans="1:20" s="2" customFormat="1" x14ac:dyDescent="0.35">
      <c r="A49" s="6"/>
      <c r="B49" s="66"/>
      <c r="C49" s="66"/>
      <c r="D49" s="6"/>
      <c r="E49" s="6"/>
    </row>
    <row r="50" spans="1:20" s="2" customFormat="1" x14ac:dyDescent="0.35">
      <c r="A50" s="6"/>
      <c r="B50" s="66"/>
      <c r="C50" s="66"/>
      <c r="D50" s="6"/>
      <c r="E50" s="6"/>
    </row>
    <row r="52" spans="1:20" ht="30" customHeight="1" x14ac:dyDescent="0.35">
      <c r="A52" s="397" t="s">
        <v>303</v>
      </c>
      <c r="B52" s="397"/>
      <c r="C52" s="397"/>
      <c r="D52" s="397"/>
      <c r="E52" s="397"/>
      <c r="F52" s="397"/>
      <c r="G52" s="397"/>
      <c r="H52" s="400" t="s">
        <v>90</v>
      </c>
      <c r="I52" s="400"/>
      <c r="J52" s="400"/>
      <c r="K52" s="400"/>
      <c r="L52" s="400"/>
    </row>
    <row r="53" spans="1:20" ht="26" x14ac:dyDescent="0.6">
      <c r="A53" s="12" t="s">
        <v>4</v>
      </c>
      <c r="B53" s="12" t="s">
        <v>5</v>
      </c>
      <c r="C53" s="12" t="s">
        <v>6</v>
      </c>
      <c r="D53" s="12" t="s">
        <v>54</v>
      </c>
      <c r="E53" s="10" t="s">
        <v>55</v>
      </c>
      <c r="F53" s="10" t="s">
        <v>153</v>
      </c>
      <c r="G53" s="10" t="s">
        <v>154</v>
      </c>
      <c r="H53" s="12" t="s">
        <v>201</v>
      </c>
      <c r="I53" s="10" t="s">
        <v>202</v>
      </c>
      <c r="J53" s="12" t="s">
        <v>204</v>
      </c>
      <c r="K53" s="12" t="s">
        <v>205</v>
      </c>
      <c r="L53" s="18" t="s">
        <v>246</v>
      </c>
      <c r="M53" s="18" t="s">
        <v>247</v>
      </c>
      <c r="N53" s="214" t="s">
        <v>249</v>
      </c>
      <c r="O53" s="214" t="s">
        <v>250</v>
      </c>
      <c r="P53" s="82" t="s">
        <v>298</v>
      </c>
      <c r="Q53" s="82" t="s">
        <v>300</v>
      </c>
      <c r="S53" s="386"/>
      <c r="T53" s="2"/>
    </row>
    <row r="54" spans="1:20" x14ac:dyDescent="0.35">
      <c r="A54" s="12" t="str">
        <f>'Q2 19-Q3 19'!F41</f>
        <v>Albania</v>
      </c>
      <c r="B54" s="18">
        <f>'Q4 18-Q1 19'!G33</f>
        <v>1.2449140041729547</v>
      </c>
      <c r="C54" s="18">
        <f>'Q4 18-Q1 19'!H33</f>
        <v>1.1327037856213966</v>
      </c>
      <c r="D54" s="98">
        <f>'Q2 19-Q3 19'!G41</f>
        <v>1.4653366051359678</v>
      </c>
      <c r="E54" s="98">
        <f>'Q2 19-Q3 19'!H41</f>
        <v>1.1774731116821446</v>
      </c>
      <c r="F54" s="98">
        <f>'Q4 19-Q1 20'!G41</f>
        <v>1.3808556131535068</v>
      </c>
      <c r="G54" s="98">
        <f>'Q4 19-Q1 20'!H41</f>
        <v>1.0331219443967623</v>
      </c>
      <c r="H54" s="98">
        <f>'Q2 20-Q3 20'!G41</f>
        <v>1.1055874458213153</v>
      </c>
      <c r="I54" s="98">
        <f>'Q2 20-Q3 20'!H41</f>
        <v>1.1138397982447095</v>
      </c>
      <c r="J54" s="18">
        <v>1.0908118247023648</v>
      </c>
      <c r="K54" s="290">
        <v>1.4293199397597185</v>
      </c>
      <c r="L54" s="216">
        <f>'Q2 21-Q3 21'!G41</f>
        <v>1.0753427972687046</v>
      </c>
      <c r="M54" s="216">
        <f>'Q2 21-Q3 21'!H41</f>
        <v>2.5002238902130483</v>
      </c>
      <c r="N54" s="357">
        <f>'Q4 21 -Q1 22'!U53</f>
        <v>1.4023142328020872</v>
      </c>
      <c r="O54" s="357">
        <f>'Q4 21 -Q1 22'!V53</f>
        <v>1.2405150192112717</v>
      </c>
      <c r="P54" s="358">
        <f>'Q2 22 - Q3 22'!U53</f>
        <v>0.83633365604374621</v>
      </c>
      <c r="Q54" s="358">
        <f>'Q2 22 - Q3 22'!V53</f>
        <v>0.83096542385660965</v>
      </c>
    </row>
    <row r="55" spans="1:20" x14ac:dyDescent="0.35">
      <c r="A55" s="12" t="str">
        <f>'Q2 19-Q3 19'!F42</f>
        <v>Bosnia</v>
      </c>
      <c r="B55" s="18" t="e">
        <f>'Q4 18-Q1 19'!G32</f>
        <v>#DIV/0!</v>
      </c>
      <c r="C55" s="18" t="e">
        <f>'Q4 18-Q1 19'!H32</f>
        <v>#DIV/0!</v>
      </c>
      <c r="D55" s="98">
        <f>'Q2 19-Q3 19'!G42</f>
        <v>2.4742508997391037</v>
      </c>
      <c r="E55" s="98">
        <f>'Q2 19-Q3 19'!H42</f>
        <v>2.3508779379938596</v>
      </c>
      <c r="F55" s="98">
        <f>'Q4 19-Q1 20'!G42</f>
        <v>2.5969224079877407</v>
      </c>
      <c r="G55" s="98">
        <f>'Q4 19-Q1 20'!H42</f>
        <v>2.7488472281138616</v>
      </c>
      <c r="H55" s="98">
        <f>'Q2 20-Q3 20'!G42</f>
        <v>3.6586268797269064</v>
      </c>
      <c r="I55" s="98">
        <f>'Q2 20-Q3 20'!H42</f>
        <v>3.0858604877110447</v>
      </c>
      <c r="J55" s="18">
        <v>3.4078037452765213</v>
      </c>
      <c r="K55" s="18">
        <v>2.853184099288375</v>
      </c>
      <c r="L55" s="216">
        <f>'Q2 21-Q3 21'!G42</f>
        <v>2.6293769576266177</v>
      </c>
      <c r="M55" s="216">
        <f>'Q2 21-Q3 21'!H42</f>
        <v>3.7127172041082694</v>
      </c>
      <c r="N55" s="357">
        <f>'Q4 21 -Q1 22'!U54</f>
        <v>4.9597776608248259</v>
      </c>
      <c r="O55" s="357">
        <f>'Q4 21 -Q1 22'!V54</f>
        <v>4.9120927609594753</v>
      </c>
      <c r="P55" s="358">
        <f>'Q2 22 - Q3 22'!U54</f>
        <v>4.4210536688626414</v>
      </c>
      <c r="Q55" s="358">
        <f>'Q2 22 - Q3 22'!V54</f>
        <v>3.8644101807559523</v>
      </c>
    </row>
    <row r="56" spans="1:20" x14ac:dyDescent="0.35">
      <c r="A56" s="12" t="str">
        <f>'Q2 19-Q3 19'!F43</f>
        <v>Kosovo*</v>
      </c>
      <c r="B56" s="18">
        <f>'Q4 18-Q1 19'!G34</f>
        <v>0.1706412908007657</v>
      </c>
      <c r="C56" s="18">
        <f>'Q4 18-Q1 19'!H34</f>
        <v>0.16159009441169139</v>
      </c>
      <c r="D56" s="98">
        <f>'Q2 19-Q3 19'!G43</f>
        <v>0.24601764754633323</v>
      </c>
      <c r="E56" s="98">
        <f>'Q2 19-Q3 19'!H43</f>
        <v>0.31849747081461649</v>
      </c>
      <c r="F56" s="98">
        <f>'Q4 19-Q1 20'!G43</f>
        <v>0.28828502575201909</v>
      </c>
      <c r="G56" s="98">
        <f>'Q4 19-Q1 20'!H43</f>
        <v>0.24482976732389683</v>
      </c>
      <c r="H56" s="98">
        <f>'Q2 20-Q3 20'!G43</f>
        <v>0.21848579517153979</v>
      </c>
      <c r="I56" s="98">
        <f>'Q2 20-Q3 20'!H43</f>
        <v>0.50724229360836304</v>
      </c>
      <c r="J56" s="18">
        <v>0.4227022797138078</v>
      </c>
      <c r="K56" s="18">
        <v>0.39884656824916048</v>
      </c>
      <c r="L56" s="216" t="e">
        <f>'Q2 21-Q3 21'!G43</f>
        <v>#REF!</v>
      </c>
      <c r="M56" s="216" t="e">
        <f>'Q2 21-Q3 21'!H43</f>
        <v>#REF!</v>
      </c>
      <c r="N56" s="357">
        <f>'Q4 21 -Q1 22'!U55</f>
        <v>0.50489805808062316</v>
      </c>
      <c r="O56" s="357">
        <f>'Q4 21 -Q1 22'!V55</f>
        <v>0.45217111383850955</v>
      </c>
      <c r="P56" s="358">
        <f>'Q2 22 - Q3 22'!U55</f>
        <v>0.68141164363911944</v>
      </c>
      <c r="Q56" s="358">
        <f>'Q2 22 - Q3 22'!V55</f>
        <v>0.84368404180380985</v>
      </c>
    </row>
    <row r="57" spans="1:20" x14ac:dyDescent="0.35">
      <c r="A57" s="12" t="str">
        <f>'Q2 19-Q3 19'!F44</f>
        <v>Montenegro</v>
      </c>
      <c r="B57" s="18">
        <f>'Q4 18-Q1 19'!G36</f>
        <v>22.697953031682218</v>
      </c>
      <c r="C57" s="18">
        <f>'Q4 18-Q1 19'!H36</f>
        <v>23.251339790308649</v>
      </c>
      <c r="D57" s="98">
        <f>'Q2 19-Q3 19'!G44</f>
        <v>21.451847647220024</v>
      </c>
      <c r="E57" s="98">
        <f>'Q2 19-Q3 19'!H44</f>
        <v>14.287334167921918</v>
      </c>
      <c r="F57" s="98">
        <f>'Q4 19-Q1 20'!G44</f>
        <v>17.65011679885966</v>
      </c>
      <c r="G57" s="98">
        <f>'Q4 19-Q1 20'!H44</f>
        <v>19.287207150530474</v>
      </c>
      <c r="H57" s="98">
        <f>'Q2 20-Q3 20'!G44</f>
        <v>43.796565382171387</v>
      </c>
      <c r="I57" s="98">
        <f>'Q2 20-Q3 20'!H44</f>
        <v>30.300142340351986</v>
      </c>
      <c r="J57" s="18">
        <v>29.929341139007246</v>
      </c>
      <c r="K57" s="18">
        <v>28.552879072237229</v>
      </c>
      <c r="L57" s="216">
        <f>'Q2 21-Q3 21'!G44</f>
        <v>21.266928487878786</v>
      </c>
      <c r="M57" s="216">
        <f>'Q2 21-Q3 21'!H44</f>
        <v>15.104922942280348</v>
      </c>
      <c r="N57" s="357">
        <f>'Q4 21 -Q1 22'!U56</f>
        <v>25.980236336844047</v>
      </c>
      <c r="O57" s="357">
        <f>'Q4 21 -Q1 22'!V56</f>
        <v>24.894421118718693</v>
      </c>
      <c r="P57" s="358">
        <f>'Q2 22 - Q3 22'!U56</f>
        <v>18.425435145930749</v>
      </c>
      <c r="Q57" s="358">
        <f>'Q2 22 - Q3 22'!V56</f>
        <v>14.082439357025679</v>
      </c>
    </row>
    <row r="58" spans="1:20" x14ac:dyDescent="0.35">
      <c r="A58" s="12" t="str">
        <f>'Q2 19-Q3 19'!F45</f>
        <v>North Macedonia</v>
      </c>
      <c r="B58" s="113" t="e">
        <f>'Q4 18-Q1 19'!G35</f>
        <v>#DIV/0!</v>
      </c>
      <c r="C58" s="113">
        <f>'Q4 18-Q1 19'!H35</f>
        <v>0.81778797614326215</v>
      </c>
      <c r="D58" s="98">
        <f>'Q2 19-Q3 19'!G45</f>
        <v>0.79323821008436557</v>
      </c>
      <c r="E58" s="98">
        <f>'Q2 19-Q3 19'!H45</f>
        <v>0.76703428333601587</v>
      </c>
      <c r="F58" s="98">
        <f>'Q4 19-Q1 20'!G45</f>
        <v>1.0371221249934439</v>
      </c>
      <c r="G58" s="98">
        <f>'Q4 19-Q1 20'!H45</f>
        <v>1.0726953250606566</v>
      </c>
      <c r="H58" s="98">
        <f>'Q2 20-Q3 20'!G45</f>
        <v>1.6362299155975917</v>
      </c>
      <c r="I58" s="98">
        <f>'Q2 20-Q3 20'!H45</f>
        <v>1.0427047513259646</v>
      </c>
      <c r="J58" s="18">
        <v>1.0769323203163523</v>
      </c>
      <c r="K58" s="18">
        <v>1.1870881607661838</v>
      </c>
      <c r="L58" s="216">
        <f>'Q2 21-Q3 21'!G45</f>
        <v>1.1892436599296157</v>
      </c>
      <c r="M58" s="216">
        <f>'Q2 21-Q3 21'!H45</f>
        <v>2.9298203816011075</v>
      </c>
      <c r="N58" s="357">
        <f>'Q4 21 -Q1 22'!U57</f>
        <v>3.0755648723960989</v>
      </c>
      <c r="O58" s="357">
        <f>'Q4 21 -Q1 22'!V57</f>
        <v>3.0564317034911554</v>
      </c>
      <c r="P58" s="358">
        <f>'Q2 22 - Q3 22'!U57</f>
        <v>2.6483044668146678</v>
      </c>
      <c r="Q58" s="358">
        <v>3.2688707863208903</v>
      </c>
    </row>
    <row r="59" spans="1:20" x14ac:dyDescent="0.35">
      <c r="A59" s="12" t="str">
        <f>'Q2 19-Q3 19'!F46</f>
        <v>Serbia</v>
      </c>
      <c r="B59" s="18" t="e">
        <f>'Q4 18-Q1 19'!G37</f>
        <v>#DIV/0!</v>
      </c>
      <c r="C59" s="18">
        <f>'Q4 18-Q1 19'!H37</f>
        <v>2.529424858169151</v>
      </c>
      <c r="D59" s="98">
        <f>'Q2 19-Q3 19'!G46</f>
        <v>0.89833038756260775</v>
      </c>
      <c r="E59" s="98">
        <f>'Q2 19-Q3 19'!H46</f>
        <v>1.1930213862557115</v>
      </c>
      <c r="F59" s="98">
        <f>'Q4 19-Q1 20'!G46</f>
        <v>1.0726145929687187</v>
      </c>
      <c r="G59" s="98">
        <f>'Q4 19-Q1 20'!H46</f>
        <v>1.8451427321301817</v>
      </c>
      <c r="H59" s="98">
        <f>'Q2 20-Q3 20'!G46</f>
        <v>2.7770069020415633</v>
      </c>
      <c r="I59" s="98">
        <f>'Q2 20-Q3 20'!H46</f>
        <v>2.2428535120164699</v>
      </c>
      <c r="J59" s="18">
        <v>2.7940865250811977</v>
      </c>
      <c r="K59" s="18">
        <v>2.4354169039213454</v>
      </c>
      <c r="L59" s="216">
        <f>'Q2 21-Q3 21'!G46</f>
        <v>2.0348030248849276</v>
      </c>
      <c r="M59" s="216">
        <f>'Q2 21-Q3 21'!H46</f>
        <v>5.3058543517653858</v>
      </c>
      <c r="N59" s="357">
        <f>'Q4 21 -Q1 22'!U58</f>
        <v>9.2721873543651956</v>
      </c>
      <c r="O59" s="357">
        <f>'Q4 21 -Q1 22'!V58</f>
        <v>5.9371776927379871</v>
      </c>
      <c r="P59" s="358">
        <f>'Q2 22 - Q3 22'!U58</f>
        <v>4.8347069694567342</v>
      </c>
      <c r="Q59" s="358">
        <f>'Q2 22 - Q3 22'!V58</f>
        <v>5.3221519060119373</v>
      </c>
    </row>
    <row r="60" spans="1:20" x14ac:dyDescent="0.35">
      <c r="A60" s="5"/>
      <c r="B60" s="15"/>
      <c r="C60" s="15"/>
      <c r="D60" s="1"/>
      <c r="E60" s="1"/>
      <c r="F60" s="1"/>
      <c r="G60" s="1"/>
    </row>
    <row r="61" spans="1:20" ht="30" customHeight="1" x14ac:dyDescent="0.35">
      <c r="A61" s="390" t="s">
        <v>213</v>
      </c>
      <c r="B61" s="390"/>
      <c r="C61" s="390"/>
      <c r="D61" s="390"/>
      <c r="E61" s="390"/>
      <c r="F61" s="390"/>
      <c r="G61" s="390"/>
    </row>
    <row r="62" spans="1:20" x14ac:dyDescent="0.35">
      <c r="A62" s="5" t="s">
        <v>4</v>
      </c>
      <c r="B62" s="5" t="s">
        <v>5</v>
      </c>
      <c r="C62" s="5" t="s">
        <v>6</v>
      </c>
      <c r="D62" s="5" t="s">
        <v>54</v>
      </c>
      <c r="E62" s="1" t="s">
        <v>55</v>
      </c>
      <c r="F62" s="1" t="s">
        <v>153</v>
      </c>
      <c r="G62" s="1" t="s">
        <v>154</v>
      </c>
      <c r="H62" s="5" t="s">
        <v>201</v>
      </c>
      <c r="I62" s="1" t="s">
        <v>202</v>
      </c>
      <c r="J62" s="5" t="s">
        <v>204</v>
      </c>
      <c r="K62" s="5" t="s">
        <v>205</v>
      </c>
      <c r="L62" s="7" t="s">
        <v>246</v>
      </c>
      <c r="M62" s="7" t="s">
        <v>247</v>
      </c>
      <c r="N62" s="7" t="s">
        <v>249</v>
      </c>
      <c r="O62" s="7" t="s">
        <v>250</v>
      </c>
      <c r="P62" s="82" t="s">
        <v>298</v>
      </c>
      <c r="Q62" s="82" t="s">
        <v>300</v>
      </c>
    </row>
    <row r="63" spans="1:20" x14ac:dyDescent="0.35">
      <c r="A63" s="5" t="str">
        <f>'Q2 19-Q3 19'!F50</f>
        <v>Albania</v>
      </c>
      <c r="B63" s="7">
        <f>'Q4 18-Q1 19'!G42</f>
        <v>3.5673027101080819</v>
      </c>
      <c r="C63" s="7">
        <f>'Q4 18-Q1 19'!H42</f>
        <v>3.1901034714911951</v>
      </c>
      <c r="D63" s="7">
        <f>'Q2 19-Q3 19'!G50</f>
        <v>4.3400798058054528</v>
      </c>
      <c r="E63" s="7">
        <f>'Q2 19-Q3 19'!H50</f>
        <v>3.9753200542971534</v>
      </c>
      <c r="F63" s="7">
        <f>'Q4 19-Q1 20'!G50</f>
        <v>3.8573730190689193</v>
      </c>
      <c r="G63" s="7">
        <f>'Q4 19-Q1 20'!H50</f>
        <v>3.1568519632857845</v>
      </c>
      <c r="H63" s="7">
        <f>'Q2 20-Q3 20'!G50</f>
        <v>3.7227908614484417</v>
      </c>
      <c r="I63" s="7">
        <f>'Q2 20-Q3 20'!H50</f>
        <v>2.697134290541459</v>
      </c>
      <c r="J63" s="7">
        <v>3.513742558967845</v>
      </c>
      <c r="K63" s="290">
        <v>2.862001151308045</v>
      </c>
      <c r="L63" s="216">
        <f>'Q2 21-Q3 21'!G50</f>
        <v>2.6116370405493443</v>
      </c>
      <c r="M63" s="216">
        <f>'Q2 21-Q3 21'!H50</f>
        <v>2.9036864536953817</v>
      </c>
      <c r="N63" s="216">
        <f>'Q4 21 -Q1 22'!G62</f>
        <v>1.3664978645866264</v>
      </c>
      <c r="O63" s="216">
        <f>'Q4 21 -Q1 22'!H62</f>
        <v>1.7481458627174424</v>
      </c>
      <c r="P63" s="308">
        <f>'Q2 22 - Q3 22'!G62</f>
        <v>1.9779142294114751</v>
      </c>
      <c r="Q63" s="308">
        <f>'Q2 22 - Q3 22'!H62</f>
        <v>1.9454337903086467</v>
      </c>
    </row>
    <row r="64" spans="1:20" x14ac:dyDescent="0.35">
      <c r="A64" s="5" t="str">
        <f>'Q2 19-Q3 19'!F51</f>
        <v>Bosnia</v>
      </c>
      <c r="B64" s="7" t="e">
        <f>'Q4 18-Q1 19'!G41</f>
        <v>#DIV/0!</v>
      </c>
      <c r="C64" s="7" t="e">
        <f>'Q4 18-Q1 19'!H41</f>
        <v>#DIV/0!</v>
      </c>
      <c r="D64" s="7">
        <f>'Q2 19-Q3 19'!G51</f>
        <v>1.138094310632128</v>
      </c>
      <c r="E64" s="7">
        <f>'Q2 19-Q3 19'!H51</f>
        <v>1.1162405951586991</v>
      </c>
      <c r="F64" s="7">
        <f>'Q4 19-Q1 20'!G51</f>
        <v>0.7423233883243624</v>
      </c>
      <c r="G64" s="7">
        <f>'Q4 19-Q1 20'!H51</f>
        <v>0.84579919125556513</v>
      </c>
      <c r="H64" s="7">
        <f>'Q2 20-Q3 20'!G51</f>
        <v>0.90198691416865262</v>
      </c>
      <c r="I64" s="7">
        <f>'Q2 20-Q3 20'!H51</f>
        <v>1.1058242338288886</v>
      </c>
      <c r="J64" s="7">
        <v>0.78915722826965162</v>
      </c>
      <c r="K64" s="7">
        <v>0.6796984642527768</v>
      </c>
      <c r="L64" s="216">
        <f>'Q2 21-Q3 21'!G51</f>
        <v>0.78639784817501945</v>
      </c>
      <c r="M64" s="216">
        <f>'Q2 21-Q3 21'!H51</f>
        <v>0.82659615338788639</v>
      </c>
      <c r="N64" s="216">
        <f>'Q4 21 -Q1 22'!G63</f>
        <v>0.50172059914067246</v>
      </c>
      <c r="O64" s="216">
        <f>'Q4 21 -Q1 22'!H63</f>
        <v>0.51546705368629864</v>
      </c>
      <c r="P64" s="308">
        <f>'Q2 22 - Q3 22'!G63</f>
        <v>0.48987470079388012</v>
      </c>
      <c r="Q64" s="308">
        <f>'Q2 22 - Q3 22'!H63</f>
        <v>0.66640010036826292</v>
      </c>
    </row>
    <row r="65" spans="1:37" x14ac:dyDescent="0.35">
      <c r="A65" s="5" t="str">
        <f>'Q2 19-Q3 19'!F52</f>
        <v>Kosovo*</v>
      </c>
      <c r="B65" s="7">
        <f>'Q4 18-Q1 19'!G43</f>
        <v>0.26647888037398054</v>
      </c>
      <c r="C65" s="7">
        <f>'Q4 18-Q1 19'!H43</f>
        <v>0.22353606557924213</v>
      </c>
      <c r="D65" s="7">
        <f>'Q2 19-Q3 19'!G52</f>
        <v>0.18252942639112146</v>
      </c>
      <c r="E65" s="7">
        <f>'Q2 19-Q3 19'!H52</f>
        <v>0.13814487043788468</v>
      </c>
      <c r="F65" s="7">
        <f>'Q4 19-Q1 20'!G52</f>
        <v>0.22655914105781524</v>
      </c>
      <c r="G65" s="7">
        <f>'Q4 19-Q1 20'!H52</f>
        <v>0.18799145508011372</v>
      </c>
      <c r="H65" s="7">
        <f>'Q2 20-Q3 20'!G52</f>
        <v>0.45516300011398608</v>
      </c>
      <c r="I65" s="7">
        <f>'Q2 20-Q3 20'!H52</f>
        <v>0.32085903767899854</v>
      </c>
      <c r="J65" s="7">
        <v>0.19618672871710022</v>
      </c>
      <c r="K65" s="7">
        <v>0.17929959850140278</v>
      </c>
      <c r="L65" s="216">
        <f>'Q2 21-Q3 21'!G52</f>
        <v>6.3175477290276644E-2</v>
      </c>
      <c r="M65" s="216">
        <f>'Q2 21-Q3 21'!H52</f>
        <v>4.9412213722333807E-2</v>
      </c>
      <c r="N65" s="216">
        <f>'Q4 21 -Q1 22'!G64</f>
        <v>3.1742259424326423E-2</v>
      </c>
      <c r="O65" s="216">
        <f>'Q4 21 -Q1 22'!H64</f>
        <v>9.2991341471810054E-2</v>
      </c>
      <c r="P65" s="308">
        <f>'Q2 22 - Q3 22'!G64</f>
        <v>9.5317747536822747E-2</v>
      </c>
      <c r="Q65" s="308">
        <f>'Q2 22 - Q3 22'!H64</f>
        <v>0.22819167042113619</v>
      </c>
    </row>
    <row r="66" spans="1:37" x14ac:dyDescent="0.35">
      <c r="A66" s="5" t="str">
        <f>'Q2 19-Q3 19'!F53</f>
        <v>Montenegro</v>
      </c>
      <c r="B66" s="7">
        <f>'Q4 18-Q1 19'!G45</f>
        <v>1.4371276728401188</v>
      </c>
      <c r="C66" s="7">
        <f>'Q4 18-Q1 19'!H45</f>
        <v>1.409342071161463</v>
      </c>
      <c r="D66" s="7">
        <f>'Q2 19-Q3 19'!G53</f>
        <v>1.1633253743113858</v>
      </c>
      <c r="E66" s="7">
        <f>'Q2 19-Q3 19'!H53</f>
        <v>1.0298022147659998</v>
      </c>
      <c r="F66" s="7">
        <f>'Q4 19-Q1 20'!G53</f>
        <v>0.99479255357453955</v>
      </c>
      <c r="G66" s="7">
        <f>'Q4 19-Q1 20'!H53</f>
        <v>0.8353776160013896</v>
      </c>
      <c r="H66" s="7">
        <f>'Q2 20-Q3 20'!G53</f>
        <v>1.0201556848123297</v>
      </c>
      <c r="I66" s="7">
        <f>'Q2 20-Q3 20'!H53</f>
        <v>0.80533480138416225</v>
      </c>
      <c r="J66" s="7">
        <v>0.64393400981622373</v>
      </c>
      <c r="K66" s="7">
        <v>0.60183326626065337</v>
      </c>
      <c r="L66" s="216">
        <f>'Q2 21-Q3 21'!G53</f>
        <v>0.60022333051399479</v>
      </c>
      <c r="M66" s="216">
        <f>'Q2 21-Q3 21'!H53</f>
        <v>0.63174962707106863</v>
      </c>
      <c r="N66" s="216">
        <f>'Q4 21 -Q1 22'!G65</f>
        <v>0.78559098700545749</v>
      </c>
      <c r="O66" s="216">
        <f>'Q4 21 -Q1 22'!H65</f>
        <v>0.57242990223206058</v>
      </c>
      <c r="P66" s="308">
        <f>'Q2 22 - Q3 22'!G65</f>
        <v>0.38176051114314663</v>
      </c>
      <c r="Q66" s="308">
        <f>'Q2 22 - Q3 22'!H65</f>
        <v>0.57968206597983074</v>
      </c>
    </row>
    <row r="67" spans="1:37" x14ac:dyDescent="0.35">
      <c r="A67" s="5" t="str">
        <f>'Q2 19-Q3 19'!F54</f>
        <v>North Macedonia</v>
      </c>
      <c r="B67" s="112" t="e">
        <f>'Q4 18-Q1 19'!G44</f>
        <v>#DIV/0!</v>
      </c>
      <c r="C67" s="112">
        <f>'Q4 18-Q1 19'!H44</f>
        <v>0.82802912666767992</v>
      </c>
      <c r="D67" s="82">
        <f>'Q2 19-Q3 19'!G54</f>
        <v>0.74929717298751608</v>
      </c>
      <c r="E67" s="82">
        <f>'Q2 19-Q3 19'!H54</f>
        <v>0.68597257149471969</v>
      </c>
      <c r="F67" s="82">
        <f>'Q4 19-Q1 20'!G54</f>
        <v>0.67873073302335152</v>
      </c>
      <c r="G67" s="82">
        <f>'Q4 19-Q1 20'!H54</f>
        <v>0.70825316122138859</v>
      </c>
      <c r="H67" s="82">
        <f>'Q2 20-Q3 20'!G54</f>
        <v>1.1177323091864213</v>
      </c>
      <c r="I67" s="82">
        <f>'Q2 20-Q3 20'!H54</f>
        <v>0.5518532288191712</v>
      </c>
      <c r="J67" s="7">
        <v>0.82581822839714747</v>
      </c>
      <c r="K67" s="7">
        <v>0.86137002743484226</v>
      </c>
      <c r="L67" s="216">
        <f>'Q2 21-Q3 21'!G54</f>
        <v>0.84830035556987016</v>
      </c>
      <c r="M67" s="216">
        <f>'Q2 21-Q3 21'!H54</f>
        <v>0.94392213805897185</v>
      </c>
      <c r="N67" s="216">
        <f>'Q4 21 -Q1 22'!G66</f>
        <v>0.57591574322004802</v>
      </c>
      <c r="O67" s="216">
        <f>'Q4 21 -Q1 22'!H66</f>
        <v>0.56172552195248648</v>
      </c>
      <c r="P67" s="308">
        <f>'Q2 22 - Q3 22'!G66</f>
        <v>0.55014170492549952</v>
      </c>
      <c r="Q67" s="308">
        <f>'Q2 22 - Q3 22'!H66</f>
        <v>0.50395461145833442</v>
      </c>
    </row>
    <row r="68" spans="1:37" x14ac:dyDescent="0.35">
      <c r="A68" s="5" t="str">
        <f>'Q2 19-Q3 19'!F55</f>
        <v>Serbia</v>
      </c>
      <c r="B68" s="7" t="e">
        <f>'Q4 18-Q1 19'!G46</f>
        <v>#DIV/0!</v>
      </c>
      <c r="C68" s="7">
        <f>'Q4 18-Q1 19'!H46</f>
        <v>0.73641368616757819</v>
      </c>
      <c r="D68" s="82">
        <f>'Q2 19-Q3 19'!G55</f>
        <v>0.44565006224184911</v>
      </c>
      <c r="E68" s="82">
        <f>'Q2 19-Q3 19'!H55</f>
        <v>0.49593709314021989</v>
      </c>
      <c r="F68" s="82">
        <f>'Q4 19-Q1 20'!G55</f>
        <v>0.86877607392049117</v>
      </c>
      <c r="G68" s="82">
        <f>'Q4 19-Q1 20'!H55</f>
        <v>0.67452765327396047</v>
      </c>
      <c r="H68" s="82">
        <f>'Q2 20-Q3 20'!G55</f>
        <v>1.0647368004774334</v>
      </c>
      <c r="I68" s="82">
        <f>'Q2 20-Q3 20'!H55</f>
        <v>0.92806514854471411</v>
      </c>
      <c r="J68" s="7">
        <v>0.86629177174033722</v>
      </c>
      <c r="K68" s="7">
        <v>0.87717121588089331</v>
      </c>
      <c r="L68" s="216">
        <f>'Q2 21-Q3 21'!G55</f>
        <v>0.79605804943914915</v>
      </c>
      <c r="M68" s="216">
        <f>'Q2 21-Q3 21'!H55</f>
        <v>0.75630680123687399</v>
      </c>
      <c r="N68" s="216">
        <f>'Q4 21 -Q1 22'!G67</f>
        <v>0.60788329541258257</v>
      </c>
      <c r="O68" s="216">
        <f>'Q4 21 -Q1 22'!H67</f>
        <v>0.6573178556552689</v>
      </c>
      <c r="P68" s="308">
        <f>'Q2 22 - Q3 22'!G67</f>
        <v>0.51619322000267975</v>
      </c>
      <c r="Q68" s="308">
        <f>'Q2 22 - Q3 22'!H67</f>
        <v>0.68369432812616104</v>
      </c>
    </row>
    <row r="69" spans="1:37" x14ac:dyDescent="0.35">
      <c r="A69" s="12"/>
      <c r="B69" s="13"/>
      <c r="C69" s="13"/>
      <c r="D69" s="10"/>
      <c r="E69" s="10"/>
      <c r="F69" s="10"/>
      <c r="G69" s="10"/>
    </row>
    <row r="70" spans="1:37" ht="30" customHeight="1" x14ac:dyDescent="0.35">
      <c r="A70" s="396" t="s">
        <v>214</v>
      </c>
      <c r="B70" s="396"/>
      <c r="C70" s="396"/>
      <c r="D70" s="396"/>
      <c r="E70" s="396"/>
      <c r="F70" s="396"/>
      <c r="G70" s="396"/>
      <c r="U70" s="397" t="s">
        <v>290</v>
      </c>
      <c r="V70" s="397"/>
      <c r="W70" s="397"/>
      <c r="X70" s="397"/>
      <c r="Y70" s="397"/>
      <c r="Z70" s="397"/>
      <c r="AA70" s="397"/>
    </row>
    <row r="71" spans="1:37" x14ac:dyDescent="0.35">
      <c r="A71" s="12" t="s">
        <v>4</v>
      </c>
      <c r="B71" s="10" t="s">
        <v>56</v>
      </c>
      <c r="C71" s="10" t="s">
        <v>57</v>
      </c>
      <c r="D71" s="12" t="s">
        <v>54</v>
      </c>
      <c r="E71" s="12" t="s">
        <v>55</v>
      </c>
      <c r="F71" s="10" t="s">
        <v>153</v>
      </c>
      <c r="G71" s="10" t="s">
        <v>154</v>
      </c>
      <c r="H71" s="12" t="s">
        <v>201</v>
      </c>
      <c r="I71" s="10" t="s">
        <v>202</v>
      </c>
      <c r="J71" s="12" t="s">
        <v>204</v>
      </c>
      <c r="K71" s="12" t="s">
        <v>205</v>
      </c>
      <c r="L71" s="18" t="s">
        <v>246</v>
      </c>
      <c r="M71" s="18" t="s">
        <v>247</v>
      </c>
      <c r="N71" s="18" t="s">
        <v>249</v>
      </c>
      <c r="O71" s="18" t="s">
        <v>250</v>
      </c>
      <c r="P71" s="82" t="s">
        <v>298</v>
      </c>
      <c r="Q71" s="82" t="s">
        <v>300</v>
      </c>
      <c r="U71" s="12" t="s">
        <v>4</v>
      </c>
      <c r="V71" s="10" t="s">
        <v>56</v>
      </c>
      <c r="W71" s="10" t="s">
        <v>57</v>
      </c>
      <c r="X71" s="12" t="s">
        <v>54</v>
      </c>
      <c r="Y71" s="12" t="s">
        <v>55</v>
      </c>
      <c r="Z71" s="10" t="s">
        <v>153</v>
      </c>
      <c r="AA71" s="10" t="s">
        <v>154</v>
      </c>
      <c r="AB71" s="12" t="s">
        <v>201</v>
      </c>
      <c r="AC71" s="10" t="s">
        <v>202</v>
      </c>
      <c r="AD71" s="12" t="s">
        <v>204</v>
      </c>
      <c r="AE71" s="12" t="s">
        <v>205</v>
      </c>
      <c r="AF71" s="18" t="s">
        <v>246</v>
      </c>
      <c r="AG71" s="18" t="s">
        <v>247</v>
      </c>
      <c r="AH71" s="18" t="s">
        <v>249</v>
      </c>
      <c r="AI71" s="18" t="s">
        <v>250</v>
      </c>
      <c r="AJ71" s="264" t="s">
        <v>298</v>
      </c>
      <c r="AK71" s="264" t="s">
        <v>300</v>
      </c>
    </row>
    <row r="72" spans="1:37" x14ac:dyDescent="0.35">
      <c r="A72" s="12" t="str">
        <f>'Q2 19-Q3 19'!B32</f>
        <v>Albania</v>
      </c>
      <c r="B72" s="98"/>
      <c r="C72" s="98"/>
      <c r="D72" s="18" t="e">
        <f>'Q2 19-Q3 19'!G32</f>
        <v>#DIV/0!</v>
      </c>
      <c r="E72" s="18">
        <f>'Q2 19-Q3 19'!H32</f>
        <v>0.85883832447806163</v>
      </c>
      <c r="F72" s="18">
        <f>'Q4 19-Q1 20'!G32</f>
        <v>1.3011131839875234</v>
      </c>
      <c r="G72" s="18">
        <f>'Q4 19-Q1 20'!H32</f>
        <v>0.86935798385388319</v>
      </c>
      <c r="H72" s="18">
        <f>'Q2 20-Q3 20'!G32</f>
        <v>1.0070802754654002</v>
      </c>
      <c r="I72" s="18">
        <f>'Q2 20-Q3 20'!H32</f>
        <v>0.91610486885567533</v>
      </c>
      <c r="J72" s="18">
        <v>0.7491336513699941</v>
      </c>
      <c r="K72" s="290">
        <v>0.71101159491960308</v>
      </c>
      <c r="L72" s="216">
        <f>'Q2 21-Q3 21'!G32</f>
        <v>1.0349357809256472</v>
      </c>
      <c r="M72" s="216">
        <f>'Q2 21-Q3 21'!H32</f>
        <v>4.3631660146245013</v>
      </c>
      <c r="N72" s="216">
        <f>'Q4 21 -Q1 22'!G44</f>
        <v>5.5970248232029842E-4</v>
      </c>
      <c r="O72" s="216">
        <f>'Q4 21 -Q1 22'!H44</f>
        <v>2.1554378618056412E-4</v>
      </c>
      <c r="P72" s="308">
        <f>'Q2 22 - Q3 22'!G44</f>
        <v>0</v>
      </c>
      <c r="Q72" s="308">
        <f>'Q2 22 - Q3 22'!H44</f>
        <v>0</v>
      </c>
      <c r="U72" s="12" t="s">
        <v>81</v>
      </c>
      <c r="V72" s="98"/>
      <c r="W72" s="98"/>
      <c r="X72" s="18" t="e">
        <v>#DIV/0!</v>
      </c>
      <c r="Y72" s="18">
        <v>0.85883832447806163</v>
      </c>
      <c r="Z72" s="18">
        <v>1.3011131839875234</v>
      </c>
      <c r="AA72" s="18">
        <v>0.86935798385388319</v>
      </c>
      <c r="AB72" s="18">
        <v>1.0070802754654002</v>
      </c>
      <c r="AC72" s="18">
        <v>0.91610486885567533</v>
      </c>
      <c r="AD72" s="18">
        <v>0.7491336513699941</v>
      </c>
      <c r="AE72" s="290">
        <v>0.71101159491960308</v>
      </c>
      <c r="AF72" s="216">
        <v>1.0349357809256472</v>
      </c>
      <c r="AG72" s="216">
        <v>4.3631660146245013</v>
      </c>
      <c r="AH72" s="216">
        <f>'Q4 21 -Q1 22'!G33</f>
        <v>1.5030956056723592</v>
      </c>
      <c r="AI72" s="216">
        <f>'Q4 21 -Q1 22'!H33</f>
        <v>1.3478363509463398</v>
      </c>
      <c r="AJ72" s="216">
        <f>'Q2 22 - Q3 22'!G33</f>
        <v>0.85481945528853409</v>
      </c>
      <c r="AK72" s="216">
        <f>'Q2 22 - Q3 22'!H33</f>
        <v>0.9266291566403283</v>
      </c>
    </row>
    <row r="73" spans="1:37" x14ac:dyDescent="0.35">
      <c r="A73" s="12" t="str">
        <f>'Q2 19-Q3 19'!B33</f>
        <v>Bosnia</v>
      </c>
      <c r="B73" s="98"/>
      <c r="C73" s="98"/>
      <c r="D73" s="18" t="e">
        <f>'Q2 19-Q3 19'!G33</f>
        <v>#DIV/0!</v>
      </c>
      <c r="E73" s="18">
        <f>'Q2 19-Q3 19'!H33</f>
        <v>2.2539540238562585</v>
      </c>
      <c r="F73" s="18">
        <f>'Q4 19-Q1 20'!G33</f>
        <v>2.6438258326417001</v>
      </c>
      <c r="G73" s="18">
        <f>'Q4 19-Q1 20'!H33</f>
        <v>2.7929615356081641</v>
      </c>
      <c r="H73" s="18">
        <f>'Q2 20-Q3 20'!G33</f>
        <v>3.6859772034828873</v>
      </c>
      <c r="I73" s="18">
        <f>'Q2 20-Q3 20'!H33</f>
        <v>3.1163603288197841</v>
      </c>
      <c r="J73" s="18">
        <v>3.5792854192482442</v>
      </c>
      <c r="K73" s="18">
        <v>3.0321428488273274</v>
      </c>
      <c r="L73" s="216">
        <f>'Q2 21-Q3 21'!G33</f>
        <v>2.6550187925631703</v>
      </c>
      <c r="M73" s="216">
        <f>'Q2 21-Q3 21'!H33</f>
        <v>3.9018425122869469</v>
      </c>
      <c r="N73" s="216">
        <f>'Q4 21 -Q1 22'!G45</f>
        <v>0</v>
      </c>
      <c r="O73" s="216">
        <f>'Q4 21 -Q1 22'!H45</f>
        <v>0</v>
      </c>
      <c r="P73" s="308">
        <f>'Q2 22 - Q3 22'!G45</f>
        <v>0</v>
      </c>
      <c r="Q73" s="308">
        <f>'Q2 22 - Q3 22'!H45</f>
        <v>0</v>
      </c>
      <c r="U73" s="12" t="s">
        <v>80</v>
      </c>
      <c r="V73" s="98"/>
      <c r="W73" s="98"/>
      <c r="X73" s="18" t="e">
        <v>#DIV/0!</v>
      </c>
      <c r="Y73" s="18">
        <v>2.2539540238562585</v>
      </c>
      <c r="Z73" s="18">
        <v>2.6438258326417001</v>
      </c>
      <c r="AA73" s="18">
        <v>2.7929615356081641</v>
      </c>
      <c r="AB73" s="18">
        <v>3.6859772034828873</v>
      </c>
      <c r="AC73" s="18">
        <v>3.1163603288197841</v>
      </c>
      <c r="AD73" s="18">
        <v>3.5792854192482442</v>
      </c>
      <c r="AE73" s="18">
        <v>3.0321428488273274</v>
      </c>
      <c r="AF73" s="216">
        <v>2.6550187925631703</v>
      </c>
      <c r="AG73" s="216">
        <v>3.9018425122869469</v>
      </c>
      <c r="AH73" s="216">
        <f>'Q4 21 -Q1 22'!G34</f>
        <v>4.3889850432933288</v>
      </c>
      <c r="AI73" s="216">
        <f>'Q4 21 -Q1 22'!H34</f>
        <v>4.606652645724032</v>
      </c>
      <c r="AJ73" s="216">
        <f>'Q2 22 - Q3 22'!G34</f>
        <v>4.4210536688626414</v>
      </c>
      <c r="AK73" s="216">
        <f>'Q2 22 - Q3 22'!H34</f>
        <v>3.8644101807559523</v>
      </c>
    </row>
    <row r="74" spans="1:37" x14ac:dyDescent="0.35">
      <c r="A74" s="12" t="str">
        <f>'Q2 19-Q3 19'!B34</f>
        <v>Kosovo*</v>
      </c>
      <c r="B74" s="98"/>
      <c r="C74" s="98"/>
      <c r="D74" s="18" t="e">
        <f>'Q2 19-Q3 19'!G34</f>
        <v>#DIV/0!</v>
      </c>
      <c r="E74" s="18">
        <f>'Q2 19-Q3 19'!H34</f>
        <v>0.31849747081461649</v>
      </c>
      <c r="F74" s="18">
        <f>'Q4 19-Q1 20'!G34</f>
        <v>0.24084144711122721</v>
      </c>
      <c r="G74" s="18">
        <f>'Q4 19-Q1 20'!H34</f>
        <v>0.20958032940295712</v>
      </c>
      <c r="H74" s="18">
        <f>'Q2 20-Q3 20'!G34</f>
        <v>0.21848579517153979</v>
      </c>
      <c r="I74" s="18">
        <f>'Q2 20-Q3 20'!H34</f>
        <v>0.50724229360836304</v>
      </c>
      <c r="J74" s="18">
        <v>0.4227022797138078</v>
      </c>
      <c r="K74" s="18">
        <v>0.39884656824916048</v>
      </c>
      <c r="L74" s="216" t="e">
        <f>'Q2 21-Q3 21'!G34</f>
        <v>#REF!</v>
      </c>
      <c r="M74" s="216" t="e">
        <f>'Q2 21-Q3 21'!H34</f>
        <v>#REF!</v>
      </c>
      <c r="N74" s="216">
        <f>'Q4 21 -Q1 22'!G46</f>
        <v>0</v>
      </c>
      <c r="O74" s="216">
        <f>'Q4 21 -Q1 22'!H46</f>
        <v>0</v>
      </c>
      <c r="P74" s="308">
        <f>'Q2 22 - Q3 22'!G46</f>
        <v>0</v>
      </c>
      <c r="Q74" s="308">
        <f>'Q2 22 - Q3 22'!H46</f>
        <v>0</v>
      </c>
      <c r="U74" s="12" t="s">
        <v>82</v>
      </c>
      <c r="V74" s="98"/>
      <c r="W74" s="98"/>
      <c r="X74" s="18" t="e">
        <v>#DIV/0!</v>
      </c>
      <c r="Y74" s="18">
        <v>0.31849747081461649</v>
      </c>
      <c r="Z74" s="18">
        <v>0.24084144711122721</v>
      </c>
      <c r="AA74" s="18">
        <v>0.20958032940295712</v>
      </c>
      <c r="AB74" s="18">
        <v>0.21848579517153979</v>
      </c>
      <c r="AC74" s="18">
        <v>0.50724229360836304</v>
      </c>
      <c r="AD74" s="18">
        <v>0.4227022797138078</v>
      </c>
      <c r="AE74" s="18">
        <v>0.39884656824916048</v>
      </c>
      <c r="AF74" s="216">
        <v>1.0057227458677989</v>
      </c>
      <c r="AG74" s="216">
        <v>2.9534626703841389</v>
      </c>
      <c r="AH74" s="216">
        <f>'Q4 21 -Q1 22'!G35</f>
        <v>0.50489805808062316</v>
      </c>
      <c r="AI74" s="216">
        <f>'Q4 21 -Q1 22'!H35</f>
        <v>0.45217111383850955</v>
      </c>
      <c r="AJ74" s="216">
        <f>'Q2 22 - Q3 22'!G35</f>
        <v>0.90304914779588819</v>
      </c>
      <c r="AK74" s="216">
        <f>'Q2 22 - Q3 22'!H35</f>
        <v>1.086318855629423</v>
      </c>
    </row>
    <row r="75" spans="1:37" x14ac:dyDescent="0.35">
      <c r="A75" s="12" t="str">
        <f>'Q2 19-Q3 19'!B35</f>
        <v>Montenegro</v>
      </c>
      <c r="B75" s="98"/>
      <c r="C75" s="98"/>
      <c r="D75" s="18" t="e">
        <f>'Q2 19-Q3 19'!G35</f>
        <v>#DIV/0!</v>
      </c>
      <c r="E75" s="18">
        <f>'Q2 19-Q3 19'!H35</f>
        <v>13.851642465740893</v>
      </c>
      <c r="F75" s="18">
        <f>'Q4 19-Q1 20'!G35</f>
        <v>31.830358869290027</v>
      </c>
      <c r="G75" s="18">
        <f>'Q4 19-Q1 20'!H35</f>
        <v>35.275357621633816</v>
      </c>
      <c r="H75" s="18">
        <f>'Q2 20-Q3 20'!G35</f>
        <v>69.603771851653818</v>
      </c>
      <c r="I75" s="18">
        <f>'Q2 20-Q3 20'!H35</f>
        <v>50.401674158466847</v>
      </c>
      <c r="J75" s="18">
        <v>52.54754993954905</v>
      </c>
      <c r="K75" s="18">
        <v>50.247760265921727</v>
      </c>
      <c r="L75" s="216">
        <f>'Q2 21-Q3 21'!G35</f>
        <v>38.387450687703904</v>
      </c>
      <c r="M75" s="216">
        <f>'Q2 21-Q3 21'!H35</f>
        <v>26.009061431643119</v>
      </c>
      <c r="N75" s="216">
        <f>'Q4 21 -Q1 22'!G47</f>
        <v>0</v>
      </c>
      <c r="O75" s="216">
        <f>'Q4 21 -Q1 22'!H47</f>
        <v>0</v>
      </c>
      <c r="P75" s="308">
        <f>'Q2 22 - Q3 22'!G47</f>
        <v>0</v>
      </c>
      <c r="Q75" s="308">
        <f>'Q2 22 - Q3 22'!H47</f>
        <v>0</v>
      </c>
      <c r="U75" s="12" t="s">
        <v>83</v>
      </c>
      <c r="V75" s="98"/>
      <c r="W75" s="98"/>
      <c r="X75" s="18" t="e">
        <v>#DIV/0!</v>
      </c>
      <c r="Y75" s="18">
        <v>13.851642465740893</v>
      </c>
      <c r="Z75" s="18">
        <v>31.830358869290027</v>
      </c>
      <c r="AA75" s="18">
        <v>35.275357621633816</v>
      </c>
      <c r="AB75" s="18">
        <v>69.603771851653818</v>
      </c>
      <c r="AC75" s="18">
        <v>50.401674158466847</v>
      </c>
      <c r="AD75" s="18">
        <v>52.54754993954905</v>
      </c>
      <c r="AE75" s="18">
        <v>50.247760265921727</v>
      </c>
      <c r="AF75" s="216">
        <v>38.387450687703904</v>
      </c>
      <c r="AG75" s="216">
        <v>26.009061431643119</v>
      </c>
      <c r="AH75" s="216">
        <f>'Q4 21 -Q1 22'!G36</f>
        <v>25.902904614541001</v>
      </c>
      <c r="AI75" s="216">
        <f>'Q4 21 -Q1 22'!H36</f>
        <v>43.192756664939253</v>
      </c>
      <c r="AJ75" s="216">
        <f>'Q2 22 - Q3 22'!G36</f>
        <v>18.35189156415213</v>
      </c>
      <c r="AK75" s="216">
        <f>'Q2 22 - Q3 22'!H36</f>
        <v>13.921085701792526</v>
      </c>
    </row>
    <row r="76" spans="1:37" x14ac:dyDescent="0.35">
      <c r="A76" s="12" t="str">
        <f>'Q2 19-Q3 19'!B36</f>
        <v>North Macedonia</v>
      </c>
      <c r="B76" s="98"/>
      <c r="C76" s="98"/>
      <c r="D76" s="18" t="e">
        <f>'Q2 19-Q3 19'!G36</f>
        <v>#DIV/0!</v>
      </c>
      <c r="E76" s="18">
        <f>'Q2 19-Q3 19'!H36</f>
        <v>0.73692651020106659</v>
      </c>
      <c r="F76" s="18">
        <f>'Q4 19-Q1 20'!G36</f>
        <v>1.0502297271394159</v>
      </c>
      <c r="G76" s="18">
        <f>'Q4 19-Q1 20'!H36</f>
        <v>1.0859010040699848</v>
      </c>
      <c r="H76" s="18">
        <f>'Q2 20-Q3 20'!G36</f>
        <v>1.5126026965342048</v>
      </c>
      <c r="I76" s="18">
        <f>'Q2 20-Q3 20'!H36</f>
        <v>0.95643201771438535</v>
      </c>
      <c r="J76" s="18">
        <v>1.0202430683540156</v>
      </c>
      <c r="K76" s="18">
        <v>1.1406400249937572</v>
      </c>
      <c r="L76" s="216">
        <f>'Q2 21-Q3 21'!G36</f>
        <v>1.092436824214398</v>
      </c>
      <c r="M76" s="216">
        <f>'Q2 21-Q3 21'!H36</f>
        <v>2.7473503068890572</v>
      </c>
      <c r="N76" s="216">
        <f>'Q4 21 -Q1 22'!G48</f>
        <v>0</v>
      </c>
      <c r="O76" s="216">
        <f>'Q4 21 -Q1 22'!H48</f>
        <v>0</v>
      </c>
      <c r="P76" s="308">
        <f>'Q2 22 - Q3 22'!G48</f>
        <v>0</v>
      </c>
      <c r="Q76" s="308">
        <f>'Q2 22 - Q3 22'!H48</f>
        <v>0</v>
      </c>
      <c r="U76" s="12" t="s">
        <v>151</v>
      </c>
      <c r="V76" s="98"/>
      <c r="W76" s="98"/>
      <c r="X76" s="18" t="e">
        <v>#DIV/0!</v>
      </c>
      <c r="Y76" s="18">
        <v>0.73692651020106659</v>
      </c>
      <c r="Z76" s="18">
        <v>1.0502297271394159</v>
      </c>
      <c r="AA76" s="18">
        <v>1.0859010040699848</v>
      </c>
      <c r="AB76" s="18">
        <v>1.5126026965342048</v>
      </c>
      <c r="AC76" s="18">
        <v>0.95643201771438535</v>
      </c>
      <c r="AD76" s="18">
        <v>1.0202430683540156</v>
      </c>
      <c r="AE76" s="18">
        <v>1.1406400249937572</v>
      </c>
      <c r="AF76" s="216">
        <v>1.092436824214398</v>
      </c>
      <c r="AG76" s="216">
        <v>2.7473503068890572</v>
      </c>
      <c r="AH76" s="216">
        <f>'Q4 21 -Q1 22'!G37</f>
        <v>2.8352534407177079</v>
      </c>
      <c r="AI76" s="216">
        <f>'Q4 21 -Q1 22'!H37</f>
        <v>2.8220925353889768</v>
      </c>
      <c r="AJ76" s="216">
        <v>2.7770482398688974</v>
      </c>
      <c r="AK76" s="216">
        <v>3.0613927437778248</v>
      </c>
    </row>
    <row r="77" spans="1:37" x14ac:dyDescent="0.35">
      <c r="A77" s="12" t="str">
        <f>'Q2 19-Q3 19'!B37</f>
        <v>Serbia</v>
      </c>
      <c r="B77" s="98"/>
      <c r="C77" s="98"/>
      <c r="D77" s="18" t="e">
        <f>'Q2 19-Q3 19'!G37</f>
        <v>#DIV/0!</v>
      </c>
      <c r="E77" s="18">
        <f>'Q2 19-Q3 19'!H37</f>
        <v>1.1930213862557115</v>
      </c>
      <c r="F77" s="18">
        <f>'Q4 19-Q1 20'!G37</f>
        <v>1.0726145929687187</v>
      </c>
      <c r="G77" s="18">
        <f>'Q4 19-Q1 20'!H37</f>
        <v>1.8451427321301817</v>
      </c>
      <c r="H77" s="18">
        <f>'Q2 20-Q3 20'!G37</f>
        <v>2.7770069020415633</v>
      </c>
      <c r="I77" s="18">
        <f>'Q2 20-Q3 20'!H37</f>
        <v>2.2428535120164699</v>
      </c>
      <c r="J77" s="18">
        <v>2.7940865250811977</v>
      </c>
      <c r="K77" s="18">
        <v>2.4354169039213454</v>
      </c>
      <c r="L77" s="216">
        <f>'Q2 21-Q3 21'!G37</f>
        <v>2.0348030248849276</v>
      </c>
      <c r="M77" s="216">
        <f>'Q2 21-Q3 21'!H37</f>
        <v>5.3058543517653858</v>
      </c>
      <c r="N77" s="216">
        <f>'Q4 21 -Q1 22'!G49</f>
        <v>0</v>
      </c>
      <c r="O77" s="216">
        <f>'Q4 21 -Q1 22'!H49</f>
        <v>0</v>
      </c>
      <c r="P77" s="308">
        <f>'Q2 22 - Q3 22'!G49</f>
        <v>0</v>
      </c>
      <c r="Q77" s="308">
        <f>'Q2 22 - Q3 22'!H49</f>
        <v>0</v>
      </c>
      <c r="U77" s="12" t="s">
        <v>84</v>
      </c>
      <c r="V77" s="98"/>
      <c r="W77" s="98"/>
      <c r="X77" s="18" t="e">
        <v>#DIV/0!</v>
      </c>
      <c r="Y77" s="18">
        <v>1.1930213862557115</v>
      </c>
      <c r="Z77" s="18">
        <v>1.0726145929687187</v>
      </c>
      <c r="AA77" s="18">
        <v>1.8451427321301817</v>
      </c>
      <c r="AB77" s="18">
        <v>2.7770069020415633</v>
      </c>
      <c r="AC77" s="18">
        <v>2.2428535120164699</v>
      </c>
      <c r="AD77" s="18">
        <v>2.7940865250811977</v>
      </c>
      <c r="AE77" s="18">
        <v>2.4354169039213454</v>
      </c>
      <c r="AF77" s="216">
        <v>2.0348030248849276</v>
      </c>
      <c r="AG77" s="216">
        <v>5.3058543517653858</v>
      </c>
      <c r="AH77" s="216">
        <f>'Q4 21 -Q1 22'!G38</f>
        <v>5.7379290764182755</v>
      </c>
      <c r="AI77" s="216">
        <f>'Q4 21 -Q1 22'!H38</f>
        <v>6.3851984969996467</v>
      </c>
      <c r="AJ77" s="216">
        <f>'Q2 22 - Q3 22'!G38</f>
        <v>5.1890549001368544</v>
      </c>
      <c r="AK77" s="216">
        <f>'Q2 22 - Q3 22'!H38</f>
        <v>5.7196678116308526</v>
      </c>
    </row>
    <row r="78" spans="1:37" s="2" customFormat="1" x14ac:dyDescent="0.35">
      <c r="A78" s="6"/>
      <c r="B78" s="66"/>
      <c r="C78" s="66"/>
      <c r="D78" s="6"/>
      <c r="E78" s="6"/>
    </row>
    <row r="79" spans="1:37" s="2" customFormat="1" x14ac:dyDescent="0.35">
      <c r="A79" s="6"/>
      <c r="B79" s="66"/>
      <c r="C79" s="66"/>
      <c r="D79" s="6"/>
      <c r="E79" s="6"/>
    </row>
    <row r="80" spans="1:37" s="2" customFormat="1" x14ac:dyDescent="0.35">
      <c r="A80" s="6"/>
      <c r="B80" s="66"/>
      <c r="C80" s="66"/>
      <c r="D80" s="6"/>
      <c r="E80" s="6"/>
    </row>
    <row r="81" spans="1:5" s="2" customFormat="1" x14ac:dyDescent="0.35">
      <c r="A81" s="6"/>
      <c r="B81" s="66"/>
      <c r="C81" s="66"/>
      <c r="D81" s="6"/>
      <c r="E81" s="6"/>
    </row>
    <row r="82" spans="1:5" s="2" customFormat="1" x14ac:dyDescent="0.35">
      <c r="A82" s="6"/>
      <c r="B82" s="66"/>
      <c r="C82" s="66"/>
      <c r="D82" s="6"/>
      <c r="E82" s="6"/>
    </row>
    <row r="83" spans="1:5" s="2" customFormat="1" x14ac:dyDescent="0.35">
      <c r="A83" s="6"/>
      <c r="B83" s="66"/>
      <c r="C83" s="66"/>
      <c r="D83" s="6"/>
      <c r="E83" s="6"/>
    </row>
    <row r="84" spans="1:5" s="2" customFormat="1" x14ac:dyDescent="0.35">
      <c r="A84" s="6"/>
      <c r="B84" s="66"/>
      <c r="C84" s="66"/>
      <c r="D84" s="6"/>
      <c r="E84" s="6"/>
    </row>
    <row r="85" spans="1:5" s="2" customFormat="1" x14ac:dyDescent="0.35">
      <c r="A85" s="6"/>
      <c r="B85" s="66"/>
      <c r="C85" s="66"/>
      <c r="D85" s="6"/>
      <c r="E85" s="6"/>
    </row>
    <row r="86" spans="1:5" s="2" customFormat="1" x14ac:dyDescent="0.35">
      <c r="A86" s="6"/>
      <c r="B86" s="66"/>
      <c r="C86" s="66"/>
      <c r="D86" s="6"/>
      <c r="E86" s="6"/>
    </row>
    <row r="87" spans="1:5" s="2" customFormat="1" x14ac:dyDescent="0.35">
      <c r="A87" s="6"/>
      <c r="B87" s="66"/>
      <c r="C87" s="66"/>
      <c r="D87" s="6"/>
      <c r="E87" s="6"/>
    </row>
    <row r="88" spans="1:5" s="2" customFormat="1" x14ac:dyDescent="0.35">
      <c r="A88" s="6"/>
      <c r="B88" s="66"/>
      <c r="C88" s="66"/>
      <c r="D88" s="6"/>
      <c r="E88" s="6"/>
    </row>
    <row r="89" spans="1:5" s="2" customFormat="1" x14ac:dyDescent="0.35">
      <c r="A89" s="6"/>
      <c r="B89" s="66"/>
      <c r="C89" s="66"/>
      <c r="D89" s="6"/>
      <c r="E89" s="6"/>
    </row>
    <row r="90" spans="1:5" s="2" customFormat="1" x14ac:dyDescent="0.35">
      <c r="A90" s="6"/>
      <c r="B90" s="66"/>
      <c r="C90" s="66"/>
      <c r="D90" s="6"/>
      <c r="E90" s="6"/>
    </row>
    <row r="91" spans="1:5" s="2" customFormat="1" x14ac:dyDescent="0.35">
      <c r="A91" s="6"/>
      <c r="B91" s="66"/>
      <c r="C91" s="66"/>
      <c r="D91" s="6"/>
      <c r="E91" s="6"/>
    </row>
    <row r="92" spans="1:5" s="2" customFormat="1" x14ac:dyDescent="0.35">
      <c r="A92" s="6"/>
      <c r="B92" s="66"/>
      <c r="C92" s="66"/>
      <c r="D92" s="6"/>
      <c r="E92" s="6"/>
    </row>
    <row r="93" spans="1:5" s="2" customFormat="1" x14ac:dyDescent="0.35">
      <c r="A93" s="6"/>
      <c r="B93" s="66"/>
      <c r="C93" s="66"/>
      <c r="D93" s="6"/>
      <c r="E93" s="6"/>
    </row>
    <row r="94" spans="1:5" s="2" customFormat="1" x14ac:dyDescent="0.35">
      <c r="A94" s="6"/>
      <c r="B94" s="66"/>
      <c r="C94" s="66"/>
      <c r="D94" s="6"/>
      <c r="E94" s="6"/>
    </row>
    <row r="95" spans="1:5" s="2" customFormat="1" x14ac:dyDescent="0.35">
      <c r="A95" s="6"/>
      <c r="B95" s="66"/>
      <c r="C95" s="66"/>
      <c r="D95" s="6"/>
      <c r="E95" s="6"/>
    </row>
    <row r="96" spans="1:5" s="2" customFormat="1" x14ac:dyDescent="0.35">
      <c r="A96" s="6"/>
      <c r="B96" s="66"/>
      <c r="C96" s="66"/>
      <c r="D96" s="6"/>
      <c r="E96" s="6"/>
    </row>
    <row r="97" spans="1:17" s="2" customFormat="1" x14ac:dyDescent="0.35">
      <c r="A97" s="6"/>
      <c r="B97" s="66"/>
      <c r="C97" s="66"/>
      <c r="D97" s="6"/>
      <c r="E97" s="6"/>
    </row>
    <row r="98" spans="1:17" s="2" customFormat="1" x14ac:dyDescent="0.35">
      <c r="A98" s="6"/>
      <c r="B98" s="66"/>
      <c r="C98" s="66"/>
      <c r="D98" s="6"/>
      <c r="E98" s="6"/>
    </row>
    <row r="99" spans="1:17" s="2" customFormat="1" x14ac:dyDescent="0.35">
      <c r="A99" s="6"/>
      <c r="B99" s="66"/>
      <c r="C99" s="66"/>
      <c r="D99" s="6"/>
      <c r="E99" s="6"/>
    </row>
    <row r="100" spans="1:17" s="2" customFormat="1" x14ac:dyDescent="0.35">
      <c r="A100" s="6"/>
      <c r="B100" s="66"/>
      <c r="C100" s="66"/>
      <c r="D100" s="6"/>
      <c r="E100" s="6"/>
    </row>
    <row r="102" spans="1:17" ht="30" customHeight="1" x14ac:dyDescent="0.35">
      <c r="A102" s="397" t="s">
        <v>305</v>
      </c>
      <c r="B102" s="397"/>
      <c r="C102" s="397"/>
      <c r="D102" s="397"/>
      <c r="E102" s="397"/>
      <c r="F102" s="397"/>
      <c r="G102" s="397"/>
      <c r="H102" s="400" t="s">
        <v>90</v>
      </c>
      <c r="I102" s="400"/>
      <c r="J102" s="400"/>
      <c r="K102" s="400"/>
      <c r="L102" s="400"/>
    </row>
    <row r="103" spans="1:17" x14ac:dyDescent="0.35">
      <c r="A103" s="12" t="s">
        <v>4</v>
      </c>
      <c r="B103" s="12" t="s">
        <v>5</v>
      </c>
      <c r="C103" s="12" t="s">
        <v>6</v>
      </c>
      <c r="D103" s="12" t="s">
        <v>54</v>
      </c>
      <c r="E103" s="12" t="s">
        <v>55</v>
      </c>
      <c r="F103" s="10" t="s">
        <v>153</v>
      </c>
      <c r="G103" s="10" t="s">
        <v>154</v>
      </c>
      <c r="H103" s="12" t="s">
        <v>201</v>
      </c>
      <c r="I103" s="10" t="s">
        <v>202</v>
      </c>
      <c r="J103" s="12" t="s">
        <v>204</v>
      </c>
      <c r="K103" s="12" t="s">
        <v>205</v>
      </c>
      <c r="L103" s="18" t="s">
        <v>246</v>
      </c>
      <c r="M103" s="18" t="s">
        <v>247</v>
      </c>
      <c r="N103" s="214" t="s">
        <v>249</v>
      </c>
      <c r="O103" s="214" t="s">
        <v>250</v>
      </c>
      <c r="P103" s="357" t="s">
        <v>298</v>
      </c>
      <c r="Q103" s="357" t="s">
        <v>300</v>
      </c>
    </row>
    <row r="104" spans="1:17" x14ac:dyDescent="0.35">
      <c r="A104" s="12" t="str">
        <f>'Q2 19-Q3 19'!J41</f>
        <v>Albania</v>
      </c>
      <c r="B104" s="53">
        <f>'Q4 18-Q1 19'!K33</f>
        <v>0.77622449935854554</v>
      </c>
      <c r="C104" s="53">
        <f>'Q4 18-Q1 19'!L33</f>
        <v>0.78479710011366077</v>
      </c>
      <c r="D104" s="70">
        <f>'Q2 19-Q3 19'!K41</f>
        <v>0.87377526884115075</v>
      </c>
      <c r="E104" s="70">
        <f>'Q2 19-Q3 19'!L41</f>
        <v>0.6310080336826781</v>
      </c>
      <c r="F104" s="70">
        <f>'Q4 19-Q1 20'!K41</f>
        <v>0.64814281870940549</v>
      </c>
      <c r="G104" s="70">
        <f>'Q4 19-Q1 20'!L41</f>
        <v>0.48262009681037848</v>
      </c>
      <c r="H104" s="70">
        <f>'Q2 20-Q3 20'!K41</f>
        <v>0.3348334314166696</v>
      </c>
      <c r="I104" s="70">
        <f>'Q2 20-Q3 20'!L41</f>
        <v>0.48301742841475331</v>
      </c>
      <c r="J104" s="53">
        <v>0.43267000531983196</v>
      </c>
      <c r="K104" s="291">
        <v>0.48226164705371727</v>
      </c>
      <c r="L104" s="263">
        <f>'Q2 21-Q3 21'!K41</f>
        <v>0.3443533259493789</v>
      </c>
      <c r="M104" s="263">
        <f>'Q2 21-Q3 21'!L41</f>
        <v>0.424003344950384</v>
      </c>
      <c r="N104" s="355">
        <f>'Q4 21 -Q1 22'!Z53</f>
        <v>0.45283186473015746</v>
      </c>
      <c r="O104" s="355">
        <f>'Q4 21 -Q1 22'!AA53</f>
        <v>0.36767044157865397</v>
      </c>
      <c r="P104" s="357">
        <f>'Q2 22 - Q3 22'!Z53</f>
        <v>0.50988750907141989</v>
      </c>
      <c r="Q104" s="357">
        <f>'Q2 22 - Q3 22'!AA53</f>
        <v>0.45050814297392971</v>
      </c>
    </row>
    <row r="105" spans="1:17" x14ac:dyDescent="0.35">
      <c r="A105" s="12" t="str">
        <f>'Q2 19-Q3 19'!J42</f>
        <v>Bosnia</v>
      </c>
      <c r="B105" s="53" t="e">
        <f>'Q4 18-Q1 19'!K32</f>
        <v>#DIV/0!</v>
      </c>
      <c r="C105" s="53" t="e">
        <f>'Q4 18-Q1 19'!L32</f>
        <v>#DIV/0!</v>
      </c>
      <c r="D105" s="70">
        <f>'Q2 19-Q3 19'!K42</f>
        <v>2.0218344132683761</v>
      </c>
      <c r="E105" s="70">
        <f>'Q2 19-Q3 19'!L42</f>
        <v>2.4083135160299967</v>
      </c>
      <c r="F105" s="70">
        <f>'Q4 19-Q1 20'!K42</f>
        <v>2.1032682181887599</v>
      </c>
      <c r="G105" s="70">
        <f>'Q4 19-Q1 20'!L42</f>
        <v>1.6364586260024205</v>
      </c>
      <c r="H105" s="70">
        <f>'Q2 20-Q3 20'!K42</f>
        <v>1.4368029192784204</v>
      </c>
      <c r="I105" s="70">
        <f>'Q2 20-Q3 20'!L42</f>
        <v>1.6732753322672094</v>
      </c>
      <c r="J105" s="53">
        <v>1.39545754918933</v>
      </c>
      <c r="K105" s="53">
        <v>1.2673588212017863</v>
      </c>
      <c r="L105" s="263">
        <f>'Q2 21-Q3 21'!K42</f>
        <v>1.3784363118807006</v>
      </c>
      <c r="M105" s="263">
        <f>'Q2 21-Q3 21'!L42</f>
        <v>1.5274100082426709</v>
      </c>
      <c r="N105" s="355">
        <f>'Q4 21 -Q1 22'!Z54</f>
        <v>1.904616157921323</v>
      </c>
      <c r="O105" s="355">
        <f>'Q4 21 -Q1 22'!AA54</f>
        <v>1.4735748045394443</v>
      </c>
      <c r="P105" s="357">
        <f>'Q2 22 - Q3 22'!Z54</f>
        <v>1.4142673884284074</v>
      </c>
      <c r="Q105" s="357">
        <f>'Q2 22 - Q3 22'!AA54</f>
        <v>1.3705552495652287</v>
      </c>
    </row>
    <row r="106" spans="1:17" x14ac:dyDescent="0.35">
      <c r="A106" s="12" t="str">
        <f>'Q2 19-Q3 19'!J43</f>
        <v>Kosovo*</v>
      </c>
      <c r="B106" s="53">
        <f>'Q4 18-Q1 19'!K34</f>
        <v>0.28528983084608545</v>
      </c>
      <c r="C106" s="53">
        <f>'Q4 18-Q1 19'!L34</f>
        <v>0.26447954186545825</v>
      </c>
      <c r="D106" s="70">
        <f>'Q2 19-Q3 19'!K43</f>
        <v>0.2898602147195834</v>
      </c>
      <c r="E106" s="70">
        <f>'Q2 19-Q3 19'!L43</f>
        <v>0.30805692490528963</v>
      </c>
      <c r="F106" s="70">
        <f>'Q4 19-Q1 20'!K43</f>
        <v>0.18874255997114167</v>
      </c>
      <c r="G106" s="70">
        <f>'Q4 19-Q1 20'!L43</f>
        <v>0.14083578209517814</v>
      </c>
      <c r="H106" s="70">
        <f>'Q2 20-Q3 20'!K43</f>
        <v>0.1340568378474177</v>
      </c>
      <c r="I106" s="70">
        <f>'Q2 20-Q3 20'!L43</f>
        <v>0.17965285487900409</v>
      </c>
      <c r="J106" s="53">
        <v>0.13229684188811611</v>
      </c>
      <c r="K106" s="53">
        <v>0.1264355654595517</v>
      </c>
      <c r="L106" s="263">
        <f>'Q2 21-Q3 21'!K43</f>
        <v>0.29605641704651092</v>
      </c>
      <c r="M106" s="263" t="e">
        <f>'Q2 21-Q3 21'!L43</f>
        <v>#REF!</v>
      </c>
      <c r="N106" s="355">
        <f>'Q4 21 -Q1 22'!Z55</f>
        <v>0.26570650898681308</v>
      </c>
      <c r="O106" s="355">
        <f>'Q4 21 -Q1 22'!AA55</f>
        <v>0.33973404146513358</v>
      </c>
      <c r="P106" s="357">
        <f>'Q2 22 - Q3 22'!Z55</f>
        <v>0.13798343087931386</v>
      </c>
      <c r="Q106" s="357">
        <f>'Q2 22 - Q3 22'!AA55</f>
        <v>7.4172628692843967E-2</v>
      </c>
    </row>
    <row r="107" spans="1:17" x14ac:dyDescent="0.35">
      <c r="A107" s="12" t="str">
        <f>'Q2 19-Q3 19'!J44</f>
        <v>Montenegro</v>
      </c>
      <c r="B107" s="53">
        <f>'Q4 18-Q1 19'!K36</f>
        <v>4.2872028506214006</v>
      </c>
      <c r="C107" s="53">
        <f>'Q4 18-Q1 19'!L36</f>
        <v>4.1749050431885459</v>
      </c>
      <c r="D107" s="70">
        <f>'Q2 19-Q3 19'!K44</f>
        <v>3.7270770535151758</v>
      </c>
      <c r="E107" s="70">
        <f>'Q2 19-Q3 19'!L44</f>
        <v>2.7558359969139201</v>
      </c>
      <c r="F107" s="70">
        <f>'Q4 19-Q1 20'!K44</f>
        <v>3.7778497095570907</v>
      </c>
      <c r="G107" s="70">
        <f>'Q4 19-Q1 20'!L44</f>
        <v>3.5288507124783592</v>
      </c>
      <c r="H107" s="70">
        <f>'Q2 20-Q3 20'!K44</f>
        <v>4.8300245098039216</v>
      </c>
      <c r="I107" s="70">
        <f>'Q2 20-Q3 20'!L44</f>
        <v>3.8179674466838001</v>
      </c>
      <c r="J107" s="53">
        <v>3.7268842317104984</v>
      </c>
      <c r="K107" s="53">
        <v>3.5401550696319894</v>
      </c>
      <c r="L107" s="263">
        <f>'Q2 21-Q3 21'!K44</f>
        <v>2.9149696969696972</v>
      </c>
      <c r="M107" s="263">
        <f>'Q2 21-Q3 21'!L44</f>
        <v>2.1246640243030135</v>
      </c>
      <c r="N107" s="355">
        <f>'Q4 21 -Q1 22'!Z56</f>
        <v>3.2087872359655698</v>
      </c>
      <c r="O107" s="355">
        <f>'Q4 21 -Q1 22'!AA56</f>
        <v>3.0025678956458943</v>
      </c>
      <c r="P107" s="357">
        <f>'Q2 22 - Q3 22'!Z56</f>
        <v>2.3954146991578487</v>
      </c>
      <c r="Q107" s="357">
        <f>'Q2 22 - Q3 22'!AA56</f>
        <v>1.7779866323172884</v>
      </c>
    </row>
    <row r="108" spans="1:17" x14ac:dyDescent="0.35">
      <c r="A108" s="12" t="str">
        <f>'Q2 19-Q3 19'!J45</f>
        <v>North Macedonia</v>
      </c>
      <c r="B108" s="193" t="e">
        <f>'Q4 18-Q1 19'!K35</f>
        <v>#DIV/0!</v>
      </c>
      <c r="C108" s="193">
        <f>'Q4 18-Q1 19'!L35</f>
        <v>1.4289761784518991</v>
      </c>
      <c r="D108" s="70">
        <f>'Q2 19-Q3 19'!K45</f>
        <v>1.4478041957392034</v>
      </c>
      <c r="E108" s="70">
        <f>'Q2 19-Q3 19'!L45</f>
        <v>0.56143693887702173</v>
      </c>
      <c r="F108" s="70">
        <f>'Q4 19-Q1 20'!K45</f>
        <v>0.68427677523207819</v>
      </c>
      <c r="G108" s="70">
        <f>'Q4 19-Q1 20'!L45</f>
        <v>0.64133068052266951</v>
      </c>
      <c r="H108" s="70">
        <f>'Q2 20-Q3 20'!K45</f>
        <v>0.42356621008127532</v>
      </c>
      <c r="I108" s="70">
        <f>'Q2 20-Q3 20'!L45</f>
        <v>0.53566284384026652</v>
      </c>
      <c r="J108" s="53">
        <v>0.42485137230234088</v>
      </c>
      <c r="K108" s="53">
        <v>0.55665084240901053</v>
      </c>
      <c r="L108" s="263">
        <f>'Q2 21-Q3 21'!K45</f>
        <v>0.58534072864513742</v>
      </c>
      <c r="M108" s="263">
        <f>'Q2 21-Q3 21'!L45</f>
        <v>0.52147066588789903</v>
      </c>
      <c r="N108" s="355">
        <f>'Q4 21 -Q1 22'!Z57</f>
        <v>0.37897870904606584</v>
      </c>
      <c r="O108" s="355">
        <f>'Q4 21 -Q1 22'!AA57</f>
        <v>0.38345508757033198</v>
      </c>
      <c r="P108" s="357">
        <f>'Q2 22 - Q3 22'!Z57</f>
        <v>0.36791623650333266</v>
      </c>
      <c r="Q108" s="357">
        <f>'Q2 22 - Q3 22'!AA57</f>
        <v>0.36383024034106781</v>
      </c>
    </row>
    <row r="109" spans="1:17" x14ac:dyDescent="0.35">
      <c r="A109" s="12" t="str">
        <f>'Q2 19-Q3 19'!J46</f>
        <v>Serbia</v>
      </c>
      <c r="B109" s="53" t="e">
        <f>'Q4 18-Q1 19'!K37</f>
        <v>#DIV/0!</v>
      </c>
      <c r="C109" s="53">
        <f>'Q4 18-Q1 19'!L37</f>
        <v>1.2039201610801495</v>
      </c>
      <c r="D109" s="70">
        <f>'Q2 19-Q3 19'!K46</f>
        <v>0.57879651129366294</v>
      </c>
      <c r="E109" s="70">
        <f>'Q2 19-Q3 19'!L46</f>
        <v>1.3047241898406579</v>
      </c>
      <c r="F109" s="70">
        <f>'Q4 19-Q1 20'!K46</f>
        <v>0.77065337577327597</v>
      </c>
      <c r="G109" s="70">
        <f>'Q4 19-Q1 20'!L46</f>
        <v>1.2758774531860968</v>
      </c>
      <c r="H109" s="70">
        <f>'Q2 20-Q3 20'!K46</f>
        <v>1.1171309841115342</v>
      </c>
      <c r="I109" s="70">
        <f>'Q2 20-Q3 20'!L46</f>
        <v>1.418978310564633</v>
      </c>
      <c r="J109" s="53">
        <v>1.1655357629750183</v>
      </c>
      <c r="K109" s="53">
        <v>1.2130570739854989</v>
      </c>
      <c r="L109" s="263">
        <f>'Q2 21-Q3 21'!K46</f>
        <v>1.2051510837872035</v>
      </c>
      <c r="M109" s="263">
        <f>'Q2 21-Q3 21'!L46</f>
        <v>2.7549045959195149</v>
      </c>
      <c r="N109" s="355">
        <f>'Q4 21 -Q1 22'!Z58</f>
        <v>2.012064168036487</v>
      </c>
      <c r="O109" s="355">
        <f>'Q4 21 -Q1 22'!AA58</f>
        <v>1.3852124735467626</v>
      </c>
      <c r="P109" s="357">
        <f>'Q2 22 - Q3 22'!Z58</f>
        <v>1.4590115603744909</v>
      </c>
      <c r="Q109" s="357">
        <f>'Q2 22 - Q3 22'!AA58</f>
        <v>2.3215554059358667</v>
      </c>
    </row>
    <row r="110" spans="1:17" x14ac:dyDescent="0.35">
      <c r="A110" s="5"/>
      <c r="B110" s="8"/>
      <c r="C110" s="8"/>
      <c r="D110" s="8"/>
      <c r="E110" s="8"/>
      <c r="F110" s="8"/>
      <c r="G110" s="8"/>
    </row>
    <row r="111" spans="1:17" ht="30" customHeight="1" x14ac:dyDescent="0.35">
      <c r="A111" s="390" t="s">
        <v>217</v>
      </c>
      <c r="B111" s="390"/>
      <c r="C111" s="390"/>
      <c r="D111" s="390"/>
      <c r="E111" s="390"/>
      <c r="F111" s="390"/>
      <c r="G111" s="390"/>
    </row>
    <row r="112" spans="1:17" x14ac:dyDescent="0.35">
      <c r="A112" s="5" t="s">
        <v>4</v>
      </c>
      <c r="B112" s="5" t="s">
        <v>5</v>
      </c>
      <c r="C112" s="5" t="s">
        <v>6</v>
      </c>
      <c r="D112" s="5" t="s">
        <v>54</v>
      </c>
      <c r="E112" s="5" t="s">
        <v>55</v>
      </c>
      <c r="F112" s="1" t="s">
        <v>153</v>
      </c>
      <c r="G112" s="1" t="s">
        <v>154</v>
      </c>
      <c r="H112" s="5" t="s">
        <v>201</v>
      </c>
      <c r="I112" s="1" t="s">
        <v>202</v>
      </c>
      <c r="J112" s="5" t="s">
        <v>204</v>
      </c>
      <c r="K112" s="5" t="s">
        <v>205</v>
      </c>
      <c r="L112" s="7" t="s">
        <v>246</v>
      </c>
      <c r="M112" s="7" t="s">
        <v>247</v>
      </c>
      <c r="N112" s="18" t="s">
        <v>249</v>
      </c>
      <c r="O112" s="18" t="s">
        <v>250</v>
      </c>
      <c r="P112" s="7" t="s">
        <v>298</v>
      </c>
      <c r="Q112" s="7" t="s">
        <v>299</v>
      </c>
    </row>
    <row r="113" spans="1:37" x14ac:dyDescent="0.35">
      <c r="A113" s="5" t="str">
        <f>'Q2 19-Q3 19'!J50</f>
        <v>Albania</v>
      </c>
      <c r="B113" s="9">
        <f>'Q4 18-Q1 19'!K42</f>
        <v>2.293564289341635</v>
      </c>
      <c r="C113" s="9">
        <f>'Q4 18-Q1 19'!L42</f>
        <v>1.8154654873972296</v>
      </c>
      <c r="D113" s="71">
        <f>'Q2 19-Q3 19'!K50</f>
        <v>2.5299999999999998</v>
      </c>
      <c r="E113" s="71">
        <f>'Q2 19-Q3 19'!L50</f>
        <v>2.17</v>
      </c>
      <c r="F113" s="71">
        <f>'Q4 19-Q1 20'!K50</f>
        <v>1.8505266089154784</v>
      </c>
      <c r="G113" s="71">
        <f>'Q4 19-Q1 20'!L50</f>
        <v>1.3942385660424483</v>
      </c>
      <c r="H113" s="71">
        <f>'Q2 20-Q3 20'!K50</f>
        <v>1.0574312203780283</v>
      </c>
      <c r="I113" s="71">
        <f>'Q2 20-Q3 20'!L50</f>
        <v>0.91688359755721427</v>
      </c>
      <c r="J113" s="9">
        <v>1.2660144040372687</v>
      </c>
      <c r="K113" s="291">
        <v>0.87790370518607463</v>
      </c>
      <c r="L113" s="263">
        <f>'Q2 21-Q3 21'!K50</f>
        <v>0.74479999370950012</v>
      </c>
      <c r="M113" s="263">
        <f>'Q2 21-Q3 21'!L50</f>
        <v>0.8641334177361456</v>
      </c>
      <c r="N113" s="263">
        <f>'Q4 21 -Q1 22'!K62</f>
        <v>0.41105318319336748</v>
      </c>
      <c r="O113" s="263">
        <f>'Q4 21 -Q1 22'!L62</f>
        <v>0.4395216267042783</v>
      </c>
      <c r="P113" s="263">
        <f>'Q2 22 - Q3 22'!K62</f>
        <v>0.75521103499365483</v>
      </c>
      <c r="Q113" s="263">
        <f>'Q2 22 - Q3 22'!L62</f>
        <v>0.75073825585660625</v>
      </c>
    </row>
    <row r="114" spans="1:37" x14ac:dyDescent="0.35">
      <c r="A114" s="5" t="str">
        <f>'Q2 19-Q3 19'!J51</f>
        <v>Bosnia</v>
      </c>
      <c r="B114" s="9" t="e">
        <f>'Q4 18-Q1 19'!K41</f>
        <v>#DIV/0!</v>
      </c>
      <c r="C114" s="9" t="e">
        <f>'Q4 18-Q1 19'!L41</f>
        <v>#DIV/0!</v>
      </c>
      <c r="D114" s="71">
        <f>'Q2 19-Q3 19'!K51</f>
        <v>1.8626925490705275</v>
      </c>
      <c r="E114" s="71">
        <f>'Q2 19-Q3 19'!L51</f>
        <v>1.887734518814091</v>
      </c>
      <c r="F114" s="71">
        <f>'Q4 19-Q1 20'!K51</f>
        <v>1.1050470192031503</v>
      </c>
      <c r="G114" s="71">
        <f>'Q4 19-Q1 20'!L51</f>
        <v>1.1265285848800748</v>
      </c>
      <c r="H114" s="71">
        <f>'Q2 20-Q3 20'!K51</f>
        <v>0.77212676115222212</v>
      </c>
      <c r="I114" s="71">
        <f>'Q2 20-Q3 20'!L51</f>
        <v>1.0765184849697014</v>
      </c>
      <c r="J114" s="9">
        <v>0.70713204941753716</v>
      </c>
      <c r="K114" s="9">
        <v>0.60939615739327035</v>
      </c>
      <c r="L114" s="263">
        <f>'Q2 21-Q3 21'!K51</f>
        <v>0.70869150523988544</v>
      </c>
      <c r="M114" s="263">
        <f>'Q2 21-Q3 21'!L51</f>
        <v>0.94496163094214747</v>
      </c>
      <c r="N114" s="263">
        <f>'Q4 21 -Q1 22'!K63</f>
        <v>0.49840808704741119</v>
      </c>
      <c r="O114" s="263">
        <f>'Q4 21 -Q1 22'!L63</f>
        <v>0.5205329547639117</v>
      </c>
      <c r="P114" s="263">
        <f>'Q2 22 - Q3 22'!K63</f>
        <v>0.54411034803760316</v>
      </c>
      <c r="Q114" s="263">
        <f>'Q2 22 - Q3 22'!L63</f>
        <v>1.212</v>
      </c>
    </row>
    <row r="115" spans="1:37" x14ac:dyDescent="0.35">
      <c r="A115" s="5" t="str">
        <f>'Q2 19-Q3 19'!J52</f>
        <v>Kosovo*</v>
      </c>
      <c r="B115" s="9">
        <f>'Q4 18-Q1 19'!K43</f>
        <v>0.27615456005904954</v>
      </c>
      <c r="C115" s="9">
        <f>'Q4 18-Q1 19'!L43</f>
        <v>0.25961709839890257</v>
      </c>
      <c r="D115" s="71">
        <f>'Q2 19-Q3 19'!K52</f>
        <v>0.2141218660587022</v>
      </c>
      <c r="E115" s="71">
        <f>'Q2 19-Q3 19'!L52</f>
        <v>0.16014445881845624</v>
      </c>
      <c r="F115" s="71">
        <f>'Q4 19-Q1 20'!K52</f>
        <v>0.34102684504696629</v>
      </c>
      <c r="G115" s="71">
        <f>'Q4 19-Q1 20'!L52</f>
        <v>0.27799016496027062</v>
      </c>
      <c r="H115" s="71">
        <f>'Q2 20-Q3 20'!K52</f>
        <v>0.20328059386118222</v>
      </c>
      <c r="I115" s="71">
        <f>'Q2 20-Q3 20'!L52</f>
        <v>0.35416317211816234</v>
      </c>
      <c r="J115" s="9">
        <v>0.29268834863520865</v>
      </c>
      <c r="K115" s="9">
        <v>0.26200168434574356</v>
      </c>
      <c r="L115" s="263">
        <f>'Q2 21-Q3 21'!K52</f>
        <v>0.21511469300374989</v>
      </c>
      <c r="M115" s="263">
        <f>'Q2 21-Q3 21'!L52</f>
        <v>0.14953511783504517</v>
      </c>
      <c r="N115" s="263">
        <f>'Q4 21 -Q1 22'!K64</f>
        <v>1.7125820230872751E-2</v>
      </c>
      <c r="O115" s="263">
        <f>'Q4 21 -Q1 22'!L64</f>
        <v>5.4729803863356206E-2</v>
      </c>
      <c r="P115" s="263">
        <f>'Q2 22 - Q3 22'!K64</f>
        <v>0.14444033637330597</v>
      </c>
      <c r="Q115" s="263">
        <f>'Q2 22 - Q3 22'!L64</f>
        <v>0.31972501261279201</v>
      </c>
    </row>
    <row r="116" spans="1:37" x14ac:dyDescent="0.35">
      <c r="A116" s="5" t="str">
        <f>'Q2 19-Q3 19'!J53</f>
        <v>Montenegro</v>
      </c>
      <c r="B116" s="9">
        <f>'Q4 18-Q1 19'!K45</f>
        <v>1.3828579255879421</v>
      </c>
      <c r="C116" s="9">
        <f>'Q4 18-Q1 19'!L45</f>
        <v>1.2543596578918137</v>
      </c>
      <c r="D116" s="71">
        <f>'Q2 19-Q3 19'!K53</f>
        <v>1.0870898462174547</v>
      </c>
      <c r="E116" s="71">
        <f>'Q2 19-Q3 19'!L53</f>
        <v>0.88713868574030919</v>
      </c>
      <c r="F116" s="71">
        <f>'Q4 19-Q1 20'!K53</f>
        <v>0.90923195971451343</v>
      </c>
      <c r="G116" s="71">
        <f>'Q4 19-Q1 20'!L53</f>
        <v>0.75381364517903149</v>
      </c>
      <c r="H116" s="71">
        <f>'Q2 20-Q3 20'!K53</f>
        <v>0.45328859060402688</v>
      </c>
      <c r="I116" s="71">
        <f>'Q2 20-Q3 20'!L53</f>
        <v>0.42905215393561552</v>
      </c>
      <c r="J116" s="9">
        <v>0.32558748386281361</v>
      </c>
      <c r="K116" s="9">
        <v>0.31199527808333111</v>
      </c>
      <c r="L116" s="263">
        <f>'Q2 21-Q3 21'!K53</f>
        <v>0.34933356665791698</v>
      </c>
      <c r="M116" s="263">
        <f>'Q2 21-Q3 21'!L53</f>
        <v>0.47968955504851229</v>
      </c>
      <c r="N116" s="263">
        <f>'Q4 21 -Q1 22'!K65</f>
        <v>0.58022964167328361</v>
      </c>
      <c r="O116" s="263">
        <f>'Q4 21 -Q1 22'!L65</f>
        <v>0.4199029916338422</v>
      </c>
      <c r="P116" s="263">
        <f>'Q2 22 - Q3 22'!K65</f>
        <v>0.35609938413038883</v>
      </c>
      <c r="Q116" s="263">
        <f>'Q2 22 - Q3 22'!L65</f>
        <v>0.22500000000000001</v>
      </c>
    </row>
    <row r="117" spans="1:37" x14ac:dyDescent="0.35">
      <c r="A117" s="5" t="str">
        <f>'Q2 19-Q3 19'!J54</f>
        <v>North Macedonia</v>
      </c>
      <c r="B117" s="192" t="e">
        <f>'Q4 18-Q1 19'!K44</f>
        <v>#DIV/0!</v>
      </c>
      <c r="C117" s="192">
        <f>'Q4 18-Q1 19'!L44</f>
        <v>1.9871028846041414</v>
      </c>
      <c r="D117" s="71">
        <f>'Q2 19-Q3 19'!K54</f>
        <v>2.575171968228632</v>
      </c>
      <c r="E117" s="71">
        <f>'Q2 19-Q3 19'!L54</f>
        <v>2.8975296357411042</v>
      </c>
      <c r="F117" s="71">
        <f>'Q4 19-Q1 20'!K54</f>
        <v>2.1530581579188062</v>
      </c>
      <c r="G117" s="71">
        <f>'Q4 19-Q1 20'!L54</f>
        <v>2.2494569160629392</v>
      </c>
      <c r="H117" s="71">
        <f>'Q2 20-Q3 20'!K54</f>
        <v>0.70883530454448207</v>
      </c>
      <c r="I117" s="71">
        <f>'Q2 20-Q3 20'!L54</f>
        <v>0.63354604745305299</v>
      </c>
      <c r="J117" s="9">
        <v>0.75551112082844707</v>
      </c>
      <c r="K117" s="9">
        <v>0.83992560937005389</v>
      </c>
      <c r="L117" s="263">
        <f>'Q2 21-Q3 21'!K54</f>
        <v>0.77593346676789288</v>
      </c>
      <c r="M117" s="263">
        <f>'Q2 21-Q3 21'!L54</f>
        <v>0.84427091944133592</v>
      </c>
      <c r="N117" s="263">
        <f>'Q4 21 -Q1 22'!K66</f>
        <v>0.6023505115001716</v>
      </c>
      <c r="O117" s="263">
        <f>'Q4 21 -Q1 22'!L66</f>
        <v>0.5980251048944949</v>
      </c>
      <c r="P117" s="263">
        <f>'Q2 22 - Q3 22'!K66</f>
        <v>0.44227415018272942</v>
      </c>
      <c r="Q117" s="263">
        <v>0.32818086035100397</v>
      </c>
    </row>
    <row r="118" spans="1:37" x14ac:dyDescent="0.35">
      <c r="A118" s="5" t="str">
        <f>'Q2 19-Q3 19'!J55</f>
        <v>Serbia</v>
      </c>
      <c r="B118" s="9" t="e">
        <f>'Q4 18-Q1 19'!K46</f>
        <v>#DIV/0!</v>
      </c>
      <c r="C118" s="9">
        <f>'Q4 18-Q1 19'!L46</f>
        <v>1.2165930092832695</v>
      </c>
      <c r="D118" s="71">
        <f>'Q2 19-Q3 19'!K55</f>
        <v>0.88592249066679962</v>
      </c>
      <c r="E118" s="71">
        <f>'Q2 19-Q3 19'!L55</f>
        <v>1.123616375249193</v>
      </c>
      <c r="F118" s="71">
        <f>'Q4 19-Q1 20'!K55</f>
        <v>1.4026965195236498</v>
      </c>
      <c r="G118" s="71">
        <f>'Q4 19-Q1 20'!L55</f>
        <v>1.0341334140775504</v>
      </c>
      <c r="H118" s="71">
        <f>'Q2 20-Q3 20'!K55</f>
        <v>1.2384247575084306</v>
      </c>
      <c r="I118" s="71">
        <f>'Q2 20-Q3 20'!L55</f>
        <v>1.028088128631033</v>
      </c>
      <c r="J118" s="9">
        <v>0.82114082250876275</v>
      </c>
      <c r="K118" s="9">
        <v>0.77385825704579114</v>
      </c>
      <c r="L118" s="263">
        <f>'Q2 21-Q3 21'!K55</f>
        <v>0.84821505426075738</v>
      </c>
      <c r="M118" s="263">
        <f>'Q2 21-Q3 21'!L55</f>
        <v>1.0988206794435114</v>
      </c>
      <c r="N118" s="263">
        <f>'Q4 21 -Q1 22'!K67</f>
        <v>0.64598252431744152</v>
      </c>
      <c r="O118" s="263">
        <f>'Q4 21 -Q1 22'!L67</f>
        <v>0.71940771082941868</v>
      </c>
      <c r="P118" s="263">
        <f>'Q2 22 - Q3 22'!K67</f>
        <v>1.1457576378366678</v>
      </c>
      <c r="Q118" s="263">
        <f>'Q2 22 - Q3 22'!L67</f>
        <v>1.1290121233945505</v>
      </c>
    </row>
    <row r="119" spans="1:37" x14ac:dyDescent="0.35">
      <c r="A119" s="12"/>
      <c r="B119" s="14"/>
      <c r="C119" s="14"/>
      <c r="D119" s="14"/>
      <c r="E119" s="14"/>
      <c r="F119" s="14"/>
      <c r="G119" s="14"/>
    </row>
    <row r="120" spans="1:37" ht="30" customHeight="1" x14ac:dyDescent="0.35">
      <c r="A120" s="396" t="s">
        <v>218</v>
      </c>
      <c r="B120" s="396"/>
      <c r="C120" s="396"/>
      <c r="D120" s="396"/>
      <c r="E120" s="396"/>
      <c r="F120" s="396"/>
      <c r="G120" s="396"/>
      <c r="U120" s="397" t="s">
        <v>291</v>
      </c>
      <c r="V120" s="397"/>
      <c r="W120" s="397"/>
      <c r="X120" s="397"/>
      <c r="Y120" s="397"/>
      <c r="Z120" s="397"/>
      <c r="AA120" s="397"/>
    </row>
    <row r="121" spans="1:37" x14ac:dyDescent="0.35">
      <c r="A121" s="12" t="s">
        <v>4</v>
      </c>
      <c r="B121" s="10" t="s">
        <v>56</v>
      </c>
      <c r="C121" s="10" t="s">
        <v>57</v>
      </c>
      <c r="D121" s="12" t="s">
        <v>54</v>
      </c>
      <c r="E121" s="12" t="s">
        <v>55</v>
      </c>
      <c r="F121" s="10" t="s">
        <v>153</v>
      </c>
      <c r="G121" s="10" t="s">
        <v>154</v>
      </c>
      <c r="H121" s="12" t="s">
        <v>201</v>
      </c>
      <c r="I121" s="10" t="s">
        <v>202</v>
      </c>
      <c r="J121" s="12" t="s">
        <v>204</v>
      </c>
      <c r="K121" s="12" t="s">
        <v>205</v>
      </c>
      <c r="L121" s="18" t="s">
        <v>246</v>
      </c>
      <c r="M121" s="18" t="s">
        <v>247</v>
      </c>
      <c r="N121" s="18" t="s">
        <v>249</v>
      </c>
      <c r="O121" s="18" t="s">
        <v>250</v>
      </c>
      <c r="P121" s="18" t="s">
        <v>298</v>
      </c>
      <c r="Q121" s="18" t="s">
        <v>299</v>
      </c>
      <c r="U121" s="12" t="s">
        <v>4</v>
      </c>
      <c r="V121" s="10" t="s">
        <v>56</v>
      </c>
      <c r="W121" s="10" t="s">
        <v>57</v>
      </c>
      <c r="X121" s="12" t="s">
        <v>54</v>
      </c>
      <c r="Y121" s="12" t="s">
        <v>55</v>
      </c>
      <c r="Z121" s="10" t="s">
        <v>153</v>
      </c>
      <c r="AA121" s="10" t="s">
        <v>154</v>
      </c>
      <c r="AB121" s="12" t="s">
        <v>201</v>
      </c>
      <c r="AC121" s="10" t="s">
        <v>202</v>
      </c>
      <c r="AD121" s="12" t="s">
        <v>204</v>
      </c>
      <c r="AE121" s="12" t="s">
        <v>205</v>
      </c>
      <c r="AF121" s="18" t="s">
        <v>246</v>
      </c>
      <c r="AG121" s="18" t="s">
        <v>247</v>
      </c>
      <c r="AH121" s="18" t="s">
        <v>249</v>
      </c>
      <c r="AI121" s="18" t="s">
        <v>250</v>
      </c>
      <c r="AJ121" s="268" t="s">
        <v>298</v>
      </c>
      <c r="AK121" s="268" t="s">
        <v>299</v>
      </c>
    </row>
    <row r="122" spans="1:37" x14ac:dyDescent="0.35">
      <c r="A122" s="12" t="str">
        <f>'Q2 19-Q3 19'!J32</f>
        <v>Albania</v>
      </c>
      <c r="B122" s="69"/>
      <c r="C122" s="69"/>
      <c r="D122" s="53" t="e">
        <f>'Q2 19-Q3 19'!K32</f>
        <v>#DIV/0!</v>
      </c>
      <c r="E122" s="53">
        <f>'Q2 19-Q3 19'!L32</f>
        <v>0.34843584413481876</v>
      </c>
      <c r="F122" s="53">
        <f>'Q4 19-Q1 20'!K32</f>
        <v>0.48890173280480503</v>
      </c>
      <c r="G122" s="53">
        <f>'Q4 19-Q1 20'!L32</f>
        <v>0.34501237742497853</v>
      </c>
      <c r="H122" s="53">
        <f>'Q2 20-Q3 20'!K32</f>
        <v>0.22516246002159343</v>
      </c>
      <c r="I122" s="53">
        <f>'Q2 20-Q3 20'!L32</f>
        <v>0.3146909018276241</v>
      </c>
      <c r="J122" s="53">
        <v>0.28813932835058431</v>
      </c>
      <c r="K122" s="53">
        <v>0.29495696337877575</v>
      </c>
      <c r="L122" s="263">
        <f>'Q2 21-Q3 21'!K32</f>
        <v>0.18566337625667476</v>
      </c>
      <c r="M122" s="263">
        <f>'Q2 21-Q3 21'!L32</f>
        <v>0.34603881100542905</v>
      </c>
      <c r="N122" s="263">
        <f>'Q4 21 -Q1 22'!K44</f>
        <v>1.0345211758526842E-4</v>
      </c>
      <c r="O122" s="263">
        <f>'Q4 21 -Q1 22'!L44</f>
        <v>3.8489961817957876E-5</v>
      </c>
      <c r="P122" s="216">
        <f>'Q2 22 - Q3 22'!K44</f>
        <v>0</v>
      </c>
      <c r="Q122" s="216">
        <f>'Q2 22 - Q3 22'!L44</f>
        <v>0</v>
      </c>
      <c r="U122" s="12" t="s">
        <v>81</v>
      </c>
      <c r="V122" s="69"/>
      <c r="W122" s="69"/>
      <c r="X122" s="53" t="e">
        <v>#DIV/0!</v>
      </c>
      <c r="Y122" s="53">
        <v>0.34843584413481876</v>
      </c>
      <c r="Z122" s="53">
        <v>0.48890173280480503</v>
      </c>
      <c r="AA122" s="53">
        <v>0.34501237742497853</v>
      </c>
      <c r="AB122" s="53">
        <v>0.22516246002159343</v>
      </c>
      <c r="AC122" s="53">
        <v>0.3146909018276241</v>
      </c>
      <c r="AD122" s="53">
        <v>0.28813932835058431</v>
      </c>
      <c r="AE122" s="53">
        <v>0.29495696337877575</v>
      </c>
      <c r="AF122" s="263">
        <v>0.18566337625667476</v>
      </c>
      <c r="AG122" s="263">
        <v>0.34603881100542905</v>
      </c>
      <c r="AH122" s="263">
        <f>'Q4 21 -Q1 22'!K33</f>
        <v>0.20479540354283712</v>
      </c>
      <c r="AI122" s="263">
        <f>'Q4 21 -Q1 22'!L33</f>
        <v>0.18381779365274872</v>
      </c>
      <c r="AJ122" s="216">
        <f>'Q2 22 - Q3 22'!K33</f>
        <v>0.29829534300166965</v>
      </c>
      <c r="AK122" s="216">
        <f>'Q2 22 - Q3 22'!L33</f>
        <v>0.26151538114706679</v>
      </c>
    </row>
    <row r="123" spans="1:37" x14ac:dyDescent="0.35">
      <c r="A123" s="12" t="str">
        <f>'Q2 19-Q3 19'!J33</f>
        <v>Bosnia</v>
      </c>
      <c r="B123" s="69"/>
      <c r="C123" s="69"/>
      <c r="D123" s="53" t="e">
        <f>'Q2 19-Q3 19'!K33</f>
        <v>#DIV/0!</v>
      </c>
      <c r="E123" s="53">
        <f>'Q2 19-Q3 19'!L33</f>
        <v>2.3011742538628011</v>
      </c>
      <c r="F123" s="53">
        <f>'Q4 19-Q1 20'!K33</f>
        <v>2.1264404320308046</v>
      </c>
      <c r="G123" s="53">
        <f>'Q4 19-Q1 20'!L33</f>
        <v>1.6395510470233143</v>
      </c>
      <c r="H123" s="53">
        <f>'Q2 20-Q3 20'!K33</f>
        <v>1.4266351165344344</v>
      </c>
      <c r="I123" s="53">
        <f>'Q2 20-Q3 20'!L33</f>
        <v>1.6725514424479568</v>
      </c>
      <c r="J123" s="53">
        <v>1.4627555762081785</v>
      </c>
      <c r="K123" s="53">
        <v>1.3270770613449938</v>
      </c>
      <c r="L123" s="263">
        <f>'Q2 21-Q3 21'!K33</f>
        <v>1.3720536945254862</v>
      </c>
      <c r="M123" s="263">
        <f>'Q2 21-Q3 21'!L33</f>
        <v>1.5040691035259719</v>
      </c>
      <c r="N123" s="263">
        <f>'Q4 21 -Q1 22'!K45</f>
        <v>0</v>
      </c>
      <c r="O123" s="263">
        <f>'Q4 21 -Q1 22'!L45</f>
        <v>0</v>
      </c>
      <c r="P123" s="216">
        <f>'Q2 22 - Q3 22'!K45</f>
        <v>0</v>
      </c>
      <c r="Q123" s="216">
        <f>'Q2 22 - Q3 22'!L45</f>
        <v>0</v>
      </c>
      <c r="U123" s="12" t="s">
        <v>80</v>
      </c>
      <c r="V123" s="69"/>
      <c r="W123" s="69"/>
      <c r="X123" s="53" t="e">
        <v>#DIV/0!</v>
      </c>
      <c r="Y123" s="53">
        <v>2.3011742538628011</v>
      </c>
      <c r="Z123" s="53">
        <v>2.1264404320308046</v>
      </c>
      <c r="AA123" s="53">
        <v>1.6395510470233143</v>
      </c>
      <c r="AB123" s="53">
        <v>1.4266351165344344</v>
      </c>
      <c r="AC123" s="53">
        <v>1.6725514424479568</v>
      </c>
      <c r="AD123" s="53">
        <v>1.4627555762081785</v>
      </c>
      <c r="AE123" s="53">
        <v>1.3270770613449938</v>
      </c>
      <c r="AF123" s="263">
        <v>1.3720536945254862</v>
      </c>
      <c r="AG123" s="263">
        <v>1.5040691035259719</v>
      </c>
      <c r="AH123" s="263">
        <f>'Q4 21 -Q1 22'!K34</f>
        <v>1.3209313436401233</v>
      </c>
      <c r="AI123" s="263">
        <f>'Q4 21 -Q1 22'!L34</f>
        <v>1.2113542843724538</v>
      </c>
      <c r="AJ123" s="216">
        <f>'Q2 22 - Q3 22'!K34</f>
        <v>1.4142673884284074</v>
      </c>
      <c r="AK123" s="216">
        <f>'Q2 22 - Q3 22'!L34</f>
        <v>1.3705552495652287</v>
      </c>
    </row>
    <row r="124" spans="1:37" x14ac:dyDescent="0.35">
      <c r="A124" s="12" t="str">
        <f>'Q2 19-Q3 19'!J34</f>
        <v>Kosovo*</v>
      </c>
      <c r="B124" s="69"/>
      <c r="C124" s="69"/>
      <c r="D124" s="53" t="e">
        <f>'Q2 19-Q3 19'!K34</f>
        <v>#DIV/0!</v>
      </c>
      <c r="E124" s="53">
        <f>'Q2 19-Q3 19'!L34</f>
        <v>0.30805692490528963</v>
      </c>
      <c r="F124" s="53">
        <f>'Q4 19-Q1 20'!K34</f>
        <v>0.15768086169702478</v>
      </c>
      <c r="G124" s="53">
        <f>'Q4 19-Q1 20'!L34</f>
        <v>0.12055890885270447</v>
      </c>
      <c r="H124" s="53">
        <f>'Q2 20-Q3 20'!K34</f>
        <v>0.1340568378474177</v>
      </c>
      <c r="I124" s="53">
        <f>'Q2 20-Q3 20'!L34</f>
        <v>0.17965285487900409</v>
      </c>
      <c r="J124" s="53">
        <v>0.13229684188811611</v>
      </c>
      <c r="K124" s="53">
        <v>0.1264355654595517</v>
      </c>
      <c r="L124" s="263">
        <f>'Q2 21-Q3 21'!K34</f>
        <v>0.64642112810607533</v>
      </c>
      <c r="M124" s="263">
        <f>'Q2 21-Q3 21'!L34</f>
        <v>0.56026576170628217</v>
      </c>
      <c r="N124" s="263">
        <f>'Q4 21 -Q1 22'!K46</f>
        <v>0</v>
      </c>
      <c r="O124" s="263">
        <f>'Q4 21 -Q1 22'!L46</f>
        <v>0</v>
      </c>
      <c r="P124" s="216">
        <f>'Q2 22 - Q3 22'!K46</f>
        <v>0</v>
      </c>
      <c r="Q124" s="216">
        <f>'Q2 22 - Q3 22'!L46</f>
        <v>0</v>
      </c>
      <c r="U124" s="12" t="s">
        <v>82</v>
      </c>
      <c r="V124" s="69"/>
      <c r="W124" s="69"/>
      <c r="X124" s="53" t="e">
        <v>#DIV/0!</v>
      </c>
      <c r="Y124" s="53">
        <v>0.30805692490528963</v>
      </c>
      <c r="Z124" s="53">
        <v>0.15768086169702478</v>
      </c>
      <c r="AA124" s="53">
        <v>0.12055890885270447</v>
      </c>
      <c r="AB124" s="53">
        <v>0.1340568378474177</v>
      </c>
      <c r="AC124" s="53">
        <v>0.17965285487900409</v>
      </c>
      <c r="AD124" s="53">
        <v>0.13229684188811611</v>
      </c>
      <c r="AE124" s="53">
        <v>0.1264355654595517</v>
      </c>
      <c r="AF124" s="263">
        <v>0.64642112810607533</v>
      </c>
      <c r="AG124" s="263">
        <v>0.56026576170628217</v>
      </c>
      <c r="AH124" s="263">
        <f>'Q4 21 -Q1 22'!K35</f>
        <v>0.26570650898681308</v>
      </c>
      <c r="AI124" s="263">
        <f>'Q4 21 -Q1 22'!L35</f>
        <v>0.33973404146513358</v>
      </c>
      <c r="AJ124" s="216">
        <f>'Q2 22 - Q3 22'!K35</f>
        <v>0.18286423607329694</v>
      </c>
      <c r="AK124" s="216">
        <f>'Q2 22 - Q3 22'!L35</f>
        <v>9.5503910383756316E-2</v>
      </c>
    </row>
    <row r="125" spans="1:37" x14ac:dyDescent="0.35">
      <c r="A125" s="12" t="str">
        <f>'Q2 19-Q3 19'!J35</f>
        <v>Montenegro</v>
      </c>
      <c r="B125" s="69"/>
      <c r="C125" s="69"/>
      <c r="D125" s="53" t="e">
        <f>'Q2 19-Q3 19'!K35</f>
        <v>#DIV/0!</v>
      </c>
      <c r="E125" s="53">
        <f>'Q2 19-Q3 19'!L35</f>
        <v>2.6354904220868325</v>
      </c>
      <c r="F125" s="53">
        <f>'Q4 19-Q1 20'!K35</f>
        <v>6.8046053820517018</v>
      </c>
      <c r="G125" s="53">
        <f>'Q4 19-Q1 20'!L35</f>
        <v>6.428978773379284</v>
      </c>
      <c r="H125" s="53">
        <f>'Q2 20-Q3 20'!K35</f>
        <v>7.7667758321080065</v>
      </c>
      <c r="I125" s="53">
        <f>'Q2 20-Q3 20'!L35</f>
        <v>6.3916730737867242</v>
      </c>
      <c r="J125" s="53">
        <v>6.5664039132838115</v>
      </c>
      <c r="K125" s="53">
        <v>6.2031431275569391</v>
      </c>
      <c r="L125" s="263">
        <f>'Q2 21-Q3 21'!K35</f>
        <v>5.1771746742835978</v>
      </c>
      <c r="M125" s="263">
        <f>'Q2 21-Q3 21'!L35</f>
        <v>3.6073193791213392</v>
      </c>
      <c r="N125" s="263">
        <f>'Q4 21 -Q1 22'!K47</f>
        <v>0</v>
      </c>
      <c r="O125" s="263">
        <f>'Q4 21 -Q1 22'!L47</f>
        <v>0</v>
      </c>
      <c r="P125" s="216">
        <f>'Q2 22 - Q3 22'!K47</f>
        <v>0</v>
      </c>
      <c r="Q125" s="216">
        <f>'Q2 22 - Q3 22'!L47</f>
        <v>0</v>
      </c>
      <c r="U125" s="12" t="s">
        <v>83</v>
      </c>
      <c r="V125" s="69"/>
      <c r="W125" s="69"/>
      <c r="X125" s="53" t="e">
        <v>#DIV/0!</v>
      </c>
      <c r="Y125" s="53">
        <v>2.6354904220868325</v>
      </c>
      <c r="Z125" s="53">
        <v>6.8046053820517018</v>
      </c>
      <c r="AA125" s="53">
        <v>6.428978773379284</v>
      </c>
      <c r="AB125" s="53">
        <v>7.7667758321080065</v>
      </c>
      <c r="AC125" s="53">
        <v>6.3916730737867242</v>
      </c>
      <c r="AD125" s="53">
        <v>6.5664039132838115</v>
      </c>
      <c r="AE125" s="53">
        <v>6.2031431275569391</v>
      </c>
      <c r="AF125" s="263">
        <v>5.1771746742835978</v>
      </c>
      <c r="AG125" s="263">
        <v>3.6073193791213392</v>
      </c>
      <c r="AH125" s="263">
        <f>'Q4 21 -Q1 22'!K36</f>
        <v>3.1746516495239958</v>
      </c>
      <c r="AI125" s="263">
        <f>'Q4 21 -Q1 22'!L36</f>
        <v>5.1650975988944552</v>
      </c>
      <c r="AJ125" s="216">
        <f>'Q2 22 - Q3 22'!K36</f>
        <v>2.3618324732161682</v>
      </c>
      <c r="AK125" s="216">
        <f>'Q2 22 - Q3 22'!L36</f>
        <v>1.7414809950720647</v>
      </c>
    </row>
    <row r="126" spans="1:37" x14ac:dyDescent="0.35">
      <c r="A126" s="12" t="str">
        <f>'Q2 19-Q3 19'!J36</f>
        <v>North Macedonia</v>
      </c>
      <c r="B126" s="69"/>
      <c r="C126" s="69"/>
      <c r="D126" s="53" t="e">
        <f>'Q2 19-Q3 19'!K36</f>
        <v>#DIV/0!</v>
      </c>
      <c r="E126" s="53">
        <f>'Q2 19-Q3 19'!L36</f>
        <v>0.55786838407935802</v>
      </c>
      <c r="F126" s="53">
        <f>'Q4 19-Q1 20'!K36</f>
        <v>0.73023373076912179</v>
      </c>
      <c r="G126" s="53">
        <f>'Q4 19-Q1 20'!L36</f>
        <v>0.67778988769369286</v>
      </c>
      <c r="H126" s="53">
        <f>'Q2 20-Q3 20'!K36</f>
        <v>0.40304439656958196</v>
      </c>
      <c r="I126" s="53">
        <f>'Q2 20-Q3 20'!L36</f>
        <v>0.51822630275158021</v>
      </c>
      <c r="J126" s="53">
        <v>0.41668012807616245</v>
      </c>
      <c r="K126" s="53">
        <v>0.5483665501684768</v>
      </c>
      <c r="L126" s="263">
        <f>'Q2 21-Q3 21'!K36</f>
        <v>0.54734753916951184</v>
      </c>
      <c r="M126" s="263">
        <f>'Q2 21-Q3 21'!L36</f>
        <v>0.52045757383606672</v>
      </c>
      <c r="N126" s="263">
        <f>'Q4 21 -Q1 22'!K48</f>
        <v>0</v>
      </c>
      <c r="O126" s="263">
        <f>'Q4 21 -Q1 22'!L48</f>
        <v>0</v>
      </c>
      <c r="P126" s="216">
        <f>'Q2 22 - Q3 22'!K48</f>
        <v>0</v>
      </c>
      <c r="Q126" s="216">
        <f>'Q2 22 - Q3 22'!L48</f>
        <v>0</v>
      </c>
      <c r="U126" s="12" t="s">
        <v>151</v>
      </c>
      <c r="V126" s="69"/>
      <c r="W126" s="69"/>
      <c r="X126" s="53" t="e">
        <v>#DIV/0!</v>
      </c>
      <c r="Y126" s="53">
        <v>0.55786838407935802</v>
      </c>
      <c r="Z126" s="53">
        <v>0.73023373076912179</v>
      </c>
      <c r="AA126" s="53">
        <v>0.67778988769369286</v>
      </c>
      <c r="AB126" s="53">
        <v>0.40304439656958196</v>
      </c>
      <c r="AC126" s="53">
        <v>0.51822630275158021</v>
      </c>
      <c r="AD126" s="53">
        <v>0.41668012807616245</v>
      </c>
      <c r="AE126" s="53">
        <v>0.5483665501684768</v>
      </c>
      <c r="AF126" s="263">
        <v>0.54734753916951184</v>
      </c>
      <c r="AG126" s="263">
        <v>0.52045757383606672</v>
      </c>
      <c r="AH126" s="263">
        <f>'Q4 21 -Q1 22'!K37</f>
        <v>0.37839251269577528</v>
      </c>
      <c r="AI126" s="263">
        <f>'Q4 21 -Q1 22'!L37</f>
        <v>0.38278328396471489</v>
      </c>
      <c r="AJ126" s="216">
        <f>'Q2 22 - Q3 22'!K37</f>
        <v>0.3672995668596401</v>
      </c>
      <c r="AK126" s="216">
        <f>'Q2 22 - Q3 22'!L37</f>
        <v>0.36339661013230889</v>
      </c>
    </row>
    <row r="127" spans="1:37" x14ac:dyDescent="0.35">
      <c r="A127" s="12" t="str">
        <f>'Q2 19-Q3 19'!J37</f>
        <v>Serbia</v>
      </c>
      <c r="B127" s="69"/>
      <c r="C127" s="69"/>
      <c r="D127" s="53" t="e">
        <f>'Q2 19-Q3 19'!K37</f>
        <v>#DIV/0!</v>
      </c>
      <c r="E127" s="53">
        <f>'Q2 19-Q3 19'!L37</f>
        <v>1.3047241898406579</v>
      </c>
      <c r="F127" s="53">
        <f>'Q4 19-Q1 20'!K37</f>
        <v>0.77065337577327597</v>
      </c>
      <c r="G127" s="53">
        <f>'Q4 19-Q1 20'!L37</f>
        <v>1.2758774531860968</v>
      </c>
      <c r="H127" s="53">
        <f>'Q2 20-Q3 20'!K37</f>
        <v>1.1171309841115342</v>
      </c>
      <c r="I127" s="53">
        <f>'Q2 20-Q3 20'!L37</f>
        <v>1.418978310564633</v>
      </c>
      <c r="J127" s="53">
        <v>1.1655357629750183</v>
      </c>
      <c r="K127" s="53">
        <v>1.2130570739854989</v>
      </c>
      <c r="L127" s="263">
        <f>'Q2 21-Q3 21'!K37</f>
        <v>1.2051510837872035</v>
      </c>
      <c r="M127" s="263">
        <f>'Q2 21-Q3 21'!L37</f>
        <v>2.7549045959195149</v>
      </c>
      <c r="N127" s="263">
        <f>'Q4 21 -Q1 22'!K49</f>
        <v>0</v>
      </c>
      <c r="O127" s="263">
        <f>'Q4 21 -Q1 22'!L49</f>
        <v>0</v>
      </c>
      <c r="P127" s="216">
        <f>'Q2 22 - Q3 22'!K49</f>
        <v>0</v>
      </c>
      <c r="Q127" s="216">
        <f>'Q2 22 - Q3 22'!L49</f>
        <v>0</v>
      </c>
      <c r="U127" s="12" t="s">
        <v>84</v>
      </c>
      <c r="V127" s="69"/>
      <c r="W127" s="69"/>
      <c r="X127" s="53" t="e">
        <v>#DIV/0!</v>
      </c>
      <c r="Y127" s="53">
        <v>1.3047241898406579</v>
      </c>
      <c r="Z127" s="53">
        <v>0.77065337577327597</v>
      </c>
      <c r="AA127" s="53">
        <v>1.2758774531860968</v>
      </c>
      <c r="AB127" s="53">
        <v>1.1171309841115342</v>
      </c>
      <c r="AC127" s="53">
        <v>1.418978310564633</v>
      </c>
      <c r="AD127" s="53">
        <v>1.1655357629750183</v>
      </c>
      <c r="AE127" s="53">
        <v>1.2130570739854989</v>
      </c>
      <c r="AF127" s="263">
        <v>1.2051510837872035</v>
      </c>
      <c r="AG127" s="263">
        <v>2.7549045959195149</v>
      </c>
      <c r="AH127" s="263">
        <f>'Q4 21 -Q1 22'!K38</f>
        <v>1.2451303076787668</v>
      </c>
      <c r="AI127" s="263">
        <f>'Q4 21 -Q1 22'!L38</f>
        <v>1.4897409277365015</v>
      </c>
      <c r="AJ127" s="216">
        <f>'Q2 22 - Q3 22'!K38</f>
        <v>1.5659462165021953</v>
      </c>
      <c r="AK127" s="216">
        <f>'Q2 22 - Q3 22'!L38</f>
        <v>2.4949542896829886</v>
      </c>
    </row>
    <row r="128" spans="1:37" s="2" customFormat="1" x14ac:dyDescent="0.35">
      <c r="A128" s="6"/>
      <c r="B128" s="99"/>
      <c r="C128" s="99"/>
      <c r="D128" s="6"/>
      <c r="E128" s="6"/>
    </row>
    <row r="129" spans="1:5" s="2" customFormat="1" x14ac:dyDescent="0.35">
      <c r="A129" s="6"/>
      <c r="B129" s="99"/>
      <c r="C129" s="99"/>
      <c r="D129" s="6"/>
      <c r="E129" s="6"/>
    </row>
    <row r="130" spans="1:5" s="2" customFormat="1" x14ac:dyDescent="0.35">
      <c r="A130" s="6"/>
      <c r="B130" s="99"/>
      <c r="C130" s="99"/>
      <c r="D130" s="6"/>
      <c r="E130" s="6"/>
    </row>
    <row r="131" spans="1:5" s="2" customFormat="1" x14ac:dyDescent="0.35">
      <c r="A131" s="6"/>
      <c r="B131" s="99"/>
      <c r="C131" s="99"/>
      <c r="D131" s="6"/>
      <c r="E131" s="6"/>
    </row>
    <row r="132" spans="1:5" s="2" customFormat="1" x14ac:dyDescent="0.35">
      <c r="A132" s="6"/>
      <c r="B132" s="99"/>
      <c r="C132" s="99"/>
      <c r="D132" s="6"/>
      <c r="E132" s="6"/>
    </row>
    <row r="133" spans="1:5" s="2" customFormat="1" x14ac:dyDescent="0.35">
      <c r="A133" s="6"/>
      <c r="B133" s="99"/>
      <c r="C133" s="99"/>
      <c r="D133" s="6"/>
      <c r="E133" s="6"/>
    </row>
    <row r="134" spans="1:5" s="2" customFormat="1" x14ac:dyDescent="0.35">
      <c r="A134" s="6"/>
      <c r="B134" s="99"/>
      <c r="C134" s="99"/>
      <c r="D134" s="6"/>
      <c r="E134" s="6"/>
    </row>
    <row r="135" spans="1:5" s="2" customFormat="1" x14ac:dyDescent="0.35">
      <c r="A135" s="6"/>
      <c r="B135" s="99"/>
      <c r="C135" s="99"/>
      <c r="D135" s="6"/>
      <c r="E135" s="6"/>
    </row>
    <row r="136" spans="1:5" s="2" customFormat="1" x14ac:dyDescent="0.35">
      <c r="A136" s="6"/>
      <c r="B136" s="99"/>
      <c r="C136" s="99"/>
      <c r="D136" s="6"/>
      <c r="E136" s="6"/>
    </row>
    <row r="137" spans="1:5" s="2" customFormat="1" x14ac:dyDescent="0.35">
      <c r="A137" s="6"/>
      <c r="B137" s="99"/>
      <c r="C137" s="99"/>
      <c r="D137" s="6"/>
      <c r="E137" s="6"/>
    </row>
    <row r="138" spans="1:5" s="2" customFormat="1" x14ac:dyDescent="0.35">
      <c r="A138" s="6"/>
      <c r="B138" s="99"/>
      <c r="C138" s="99"/>
      <c r="D138" s="6"/>
      <c r="E138" s="6"/>
    </row>
    <row r="139" spans="1:5" s="2" customFormat="1" x14ac:dyDescent="0.35">
      <c r="A139" s="6"/>
      <c r="B139" s="99"/>
      <c r="C139" s="99"/>
      <c r="D139" s="6"/>
      <c r="E139" s="6"/>
    </row>
    <row r="140" spans="1:5" s="2" customFormat="1" x14ac:dyDescent="0.35">
      <c r="A140" s="6"/>
      <c r="B140" s="99"/>
      <c r="C140" s="99"/>
      <c r="D140" s="6"/>
      <c r="E140" s="6"/>
    </row>
    <row r="141" spans="1:5" s="2" customFormat="1" x14ac:dyDescent="0.35">
      <c r="A141" s="6"/>
      <c r="B141" s="99"/>
      <c r="C141" s="99"/>
      <c r="D141" s="6"/>
      <c r="E141" s="6"/>
    </row>
    <row r="142" spans="1:5" s="2" customFormat="1" x14ac:dyDescent="0.35">
      <c r="A142" s="6"/>
      <c r="B142" s="99"/>
      <c r="C142" s="99"/>
      <c r="D142" s="6"/>
      <c r="E142" s="6"/>
    </row>
    <row r="143" spans="1:5" s="2" customFormat="1" x14ac:dyDescent="0.35">
      <c r="A143" s="6"/>
      <c r="B143" s="99"/>
      <c r="C143" s="99"/>
      <c r="D143" s="6"/>
      <c r="E143" s="6"/>
    </row>
    <row r="144" spans="1:5" s="2" customFormat="1" x14ac:dyDescent="0.35">
      <c r="A144" s="6"/>
      <c r="B144" s="99"/>
      <c r="C144" s="99"/>
      <c r="D144" s="6"/>
      <c r="E144" s="6"/>
    </row>
    <row r="145" spans="1:17" s="2" customFormat="1" x14ac:dyDescent="0.35">
      <c r="A145" s="6"/>
      <c r="B145" s="99"/>
      <c r="C145" s="99"/>
      <c r="D145" s="6"/>
      <c r="E145" s="6"/>
    </row>
    <row r="146" spans="1:17" s="2" customFormat="1" x14ac:dyDescent="0.35">
      <c r="A146" s="6"/>
      <c r="B146" s="99"/>
      <c r="C146" s="99"/>
      <c r="D146" s="6"/>
      <c r="E146" s="6"/>
    </row>
    <row r="147" spans="1:17" s="2" customFormat="1" x14ac:dyDescent="0.35">
      <c r="A147" s="6"/>
      <c r="B147" s="99"/>
      <c r="C147" s="99"/>
      <c r="D147" s="6"/>
      <c r="E147" s="6"/>
    </row>
    <row r="148" spans="1:17" s="2" customFormat="1" x14ac:dyDescent="0.35">
      <c r="A148" s="6"/>
      <c r="B148" s="99"/>
      <c r="C148" s="99"/>
      <c r="D148" s="6"/>
      <c r="E148" s="6"/>
    </row>
    <row r="149" spans="1:17" s="2" customFormat="1" x14ac:dyDescent="0.35">
      <c r="A149" s="6"/>
      <c r="B149" s="99"/>
      <c r="C149" s="99"/>
      <c r="D149" s="6"/>
      <c r="E149" s="6"/>
    </row>
    <row r="150" spans="1:17" s="2" customFormat="1" x14ac:dyDescent="0.35">
      <c r="A150" s="6"/>
      <c r="B150" s="99"/>
      <c r="C150" s="99"/>
      <c r="D150" s="6"/>
      <c r="E150" s="6"/>
    </row>
    <row r="152" spans="1:17" ht="45.75" customHeight="1" x14ac:dyDescent="0.35">
      <c r="A152" s="397" t="s">
        <v>219</v>
      </c>
      <c r="B152" s="397"/>
      <c r="C152" s="397"/>
      <c r="D152" s="397"/>
      <c r="E152" s="397"/>
      <c r="F152" s="397"/>
      <c r="G152" s="397"/>
      <c r="H152" s="400" t="s">
        <v>90</v>
      </c>
      <c r="I152" s="400"/>
      <c r="J152" s="400"/>
      <c r="K152" s="400"/>
      <c r="L152" s="400"/>
    </row>
    <row r="153" spans="1:17" x14ac:dyDescent="0.35">
      <c r="A153" s="12" t="s">
        <v>4</v>
      </c>
      <c r="B153" s="12" t="s">
        <v>5</v>
      </c>
      <c r="C153" s="12" t="s">
        <v>6</v>
      </c>
      <c r="D153" s="12" t="s">
        <v>54</v>
      </c>
      <c r="E153" s="12" t="s">
        <v>55</v>
      </c>
      <c r="F153" s="10" t="s">
        <v>153</v>
      </c>
      <c r="G153" s="10" t="s">
        <v>154</v>
      </c>
      <c r="H153" s="12" t="s">
        <v>201</v>
      </c>
      <c r="I153" s="10" t="s">
        <v>202</v>
      </c>
      <c r="J153" s="12" t="s">
        <v>204</v>
      </c>
      <c r="K153" s="12" t="s">
        <v>205</v>
      </c>
      <c r="L153" s="18" t="s">
        <v>246</v>
      </c>
      <c r="M153" s="18" t="s">
        <v>247</v>
      </c>
      <c r="N153" s="214" t="s">
        <v>249</v>
      </c>
      <c r="O153" s="214" t="s">
        <v>250</v>
      </c>
      <c r="P153" s="18" t="s">
        <v>298</v>
      </c>
      <c r="Q153" s="18" t="s">
        <v>299</v>
      </c>
    </row>
    <row r="154" spans="1:17" x14ac:dyDescent="0.35">
      <c r="A154" s="12" t="str">
        <f>'Q2 19-Q3 19'!N41</f>
        <v>Albania</v>
      </c>
      <c r="B154" s="53">
        <f>'Q4 18-Q1 19'!O33</f>
        <v>1.5621112091335355E-2</v>
      </c>
      <c r="C154" s="53">
        <f>'Q4 18-Q1 19'!P33</f>
        <v>1.6056891837925844E-2</v>
      </c>
      <c r="D154" s="70">
        <f>'Q2 19-Q3 19'!O41</f>
        <v>2.4689827419823614E-2</v>
      </c>
      <c r="E154" s="70">
        <f>'Q2 19-Q3 19'!P41</f>
        <v>2.6304372039140184E-2</v>
      </c>
      <c r="F154" s="70">
        <f>'Q4 19-Q1 20'!O41</f>
        <v>2.7809522195788541E-2</v>
      </c>
      <c r="G154" s="70">
        <f>'Q4 19-Q1 20'!P41</f>
        <v>3.220424650231811E-2</v>
      </c>
      <c r="H154" s="70">
        <f>'Q2 20-Q3 20'!O41</f>
        <v>2.5115585040189192E-2</v>
      </c>
      <c r="I154" s="70">
        <f>'Q2 20-Q3 20'!P41</f>
        <v>3.5128446324913312E-2</v>
      </c>
      <c r="J154" s="53">
        <v>3.4399349193767616E-2</v>
      </c>
      <c r="K154" s="53">
        <v>6.8698937590784243E-2</v>
      </c>
      <c r="L154" s="263">
        <f>'Q2 21-Q3 21'!O41</f>
        <v>4.528922363796576E-2</v>
      </c>
      <c r="M154" s="263">
        <f>'Q2 21-Q3 21'!P41</f>
        <v>0.12280757140239658</v>
      </c>
      <c r="N154" s="355">
        <f>'Q4 21 -Q1 22'!AE53</f>
        <v>0.16519999459291401</v>
      </c>
      <c r="O154" s="355">
        <f>'Q4 21 -Q1 22'!AF53</f>
        <v>0.18634933462032019</v>
      </c>
      <c r="P154" s="216">
        <f>'Q2 22 - Q3 22'!AE53</f>
        <v>0.20939969676044232</v>
      </c>
      <c r="Q154" s="216">
        <f>'Q2 22 - Q3 22'!AF53</f>
        <v>0.20709287759521589</v>
      </c>
    </row>
    <row r="155" spans="1:17" x14ac:dyDescent="0.35">
      <c r="A155" s="12" t="str">
        <f>'Q2 19-Q3 19'!N42</f>
        <v>Bosnia</v>
      </c>
      <c r="B155" s="53" t="e">
        <f>'Q4 18-Q1 19'!O32</f>
        <v>#DIV/0!</v>
      </c>
      <c r="C155" s="53" t="e">
        <f>'Q4 18-Q1 19'!P32</f>
        <v>#DIV/0!</v>
      </c>
      <c r="D155" s="53">
        <f>'Q2 19-Q3 19'!O42</f>
        <v>9.6679308295712392E-5</v>
      </c>
      <c r="E155" s="53">
        <f>'Q2 19-Q3 19'!P42</f>
        <v>1.7018628265136646E-2</v>
      </c>
      <c r="F155" s="53">
        <f>'Q4 19-Q1 20'!O42</f>
        <v>1.5328346298034352E-2</v>
      </c>
      <c r="G155" s="53">
        <f>'Q4 19-Q1 20'!P42</f>
        <v>1.8568193963166391E-2</v>
      </c>
      <c r="H155" s="53">
        <f>'Q2 20-Q3 20'!O42</f>
        <v>2.1320738059503838E-2</v>
      </c>
      <c r="I155" s="53">
        <f>'Q2 20-Q3 20'!P42</f>
        <v>3.2291824588344037E-2</v>
      </c>
      <c r="J155" s="53">
        <v>2.6526963384896036E-2</v>
      </c>
      <c r="K155" s="53">
        <v>2.8351118731929345E-2</v>
      </c>
      <c r="L155" s="263">
        <f>'Q2 21-Q3 21'!O42</f>
        <v>3.7065628508953376E-2</v>
      </c>
      <c r="M155" s="263">
        <f>'Q2 21-Q3 21'!P42</f>
        <v>9.1101668411110504E-2</v>
      </c>
      <c r="N155" s="355">
        <f>'Q4 21 -Q1 22'!AE54</f>
        <v>8.8082520340994327E-2</v>
      </c>
      <c r="O155" s="355">
        <f>'Q4 21 -Q1 22'!AF54</f>
        <v>0.10701728989303773</v>
      </c>
      <c r="P155" s="216">
        <f>'Q2 22 - Q3 22'!AE54</f>
        <v>0.12294863518025846</v>
      </c>
      <c r="Q155" s="216">
        <f>'Q2 22 - Q3 22'!AF54</f>
        <v>0.15412724870633623</v>
      </c>
    </row>
    <row r="156" spans="1:17" x14ac:dyDescent="0.35">
      <c r="A156" s="12" t="str">
        <f>'Q2 19-Q3 19'!N43</f>
        <v>Kosovo*</v>
      </c>
      <c r="B156" s="53">
        <f>'Q4 18-Q1 19'!O34</f>
        <v>1.5370056586753575E-2</v>
      </c>
      <c r="C156" s="53">
        <f>'Q4 18-Q1 19'!P34</f>
        <v>2.0267168512157603E-2</v>
      </c>
      <c r="D156" s="53">
        <f>'Q2 19-Q3 19'!O43</f>
        <v>3.4765433185881968E-2</v>
      </c>
      <c r="E156" s="53">
        <f>'Q2 19-Q3 19'!P43</f>
        <v>4.9420702251168049E-2</v>
      </c>
      <c r="F156" s="53">
        <f>'Q4 19-Q1 20'!O43</f>
        <v>1.7054660414036353E-2</v>
      </c>
      <c r="G156" s="53">
        <f>'Q4 19-Q1 20'!P43</f>
        <v>1.5157147104995036E-2</v>
      </c>
      <c r="H156" s="53">
        <f>'Q2 20-Q3 20'!O43</f>
        <v>1.3402139238130982E-2</v>
      </c>
      <c r="I156" s="53">
        <f>'Q2 20-Q3 20'!P43</f>
        <v>3.7594018308393706E-2</v>
      </c>
      <c r="J156" s="53">
        <v>2.2895788582905027E-2</v>
      </c>
      <c r="K156" s="53">
        <v>2.8788227947605789E-2</v>
      </c>
      <c r="L156" s="263">
        <f>'Q2 21-Q3 21'!O43</f>
        <v>0.10328205573680889</v>
      </c>
      <c r="M156" s="263">
        <f>'Q2 21-Q3 21'!P43</f>
        <v>0.18015643450616983</v>
      </c>
      <c r="N156" s="355">
        <f>'Q4 21 -Q1 22'!AE55</f>
        <v>4.7620828757801874E-2</v>
      </c>
      <c r="O156" s="355">
        <f>'Q4 21 -Q1 22'!AF55</f>
        <v>6.5388143813237667E-2</v>
      </c>
      <c r="P156" s="216">
        <f>'Q2 22 - Q3 22'!AE55</f>
        <v>2.4051683695364357E-2</v>
      </c>
      <c r="Q156" s="216">
        <f>'Q2 22 - Q3 22'!AF55</f>
        <v>2.8391195787007092E-2</v>
      </c>
    </row>
    <row r="157" spans="1:17" x14ac:dyDescent="0.35">
      <c r="A157" s="12" t="str">
        <f>'Q2 19-Q3 19'!N44</f>
        <v>Montenegro</v>
      </c>
      <c r="B157" s="53">
        <f>'Q4 18-Q1 19'!O36</f>
        <v>0.35997501866708342</v>
      </c>
      <c r="C157" s="53">
        <f>'Q4 18-Q1 19'!P36</f>
        <v>0.40533509135826268</v>
      </c>
      <c r="D157" s="53">
        <f>'Q2 19-Q3 19'!O44</f>
        <v>0.38065800338383715</v>
      </c>
      <c r="E157" s="53">
        <f>'Q2 19-Q3 19'!P44</f>
        <v>0.28258770522698068</v>
      </c>
      <c r="F157" s="53">
        <f>'Q4 19-Q1 20'!O44</f>
        <v>0.49691677757462033</v>
      </c>
      <c r="G157" s="53">
        <f>'Q4 19-Q1 20'!P44</f>
        <v>0.67596705725457584</v>
      </c>
      <c r="H157" s="53">
        <f>'Q2 20-Q3 20'!O44</f>
        <v>1.5486275148754363</v>
      </c>
      <c r="I157" s="53">
        <f>'Q2 20-Q3 20'!P44</f>
        <v>1.1942789887962966</v>
      </c>
      <c r="J157" s="53">
        <v>1.2542793537525292</v>
      </c>
      <c r="K157" s="53">
        <v>1.232855468945435</v>
      </c>
      <c r="L157" s="263">
        <f>'Q2 21-Q3 21'!O44</f>
        <v>0.98330302400602887</v>
      </c>
      <c r="M157" s="263">
        <f>'Q2 21-Q3 21'!P44</f>
        <v>0.67097340512014536</v>
      </c>
      <c r="N157" s="355">
        <f>'Q4 21 -Q1 22'!AE56</f>
        <v>1.0887775926631524</v>
      </c>
      <c r="O157" s="355">
        <f>'Q4 21 -Q1 22'!AF56</f>
        <v>1.1514661840585683</v>
      </c>
      <c r="P157" s="216">
        <f>'Q2 22 - Q3 22'!AE56</f>
        <v>0.90294029277521126</v>
      </c>
      <c r="Q157" s="216">
        <f>'Q2 22 - Q3 22'!AF56</f>
        <v>0.78159996518774788</v>
      </c>
    </row>
    <row r="158" spans="1:17" x14ac:dyDescent="0.35">
      <c r="A158" s="12" t="str">
        <f>'Q2 19-Q3 19'!N45</f>
        <v>North Macedonia</v>
      </c>
      <c r="B158" s="193" t="e">
        <f>'Q4 18-Q1 19'!O35</f>
        <v>#DIV/0!</v>
      </c>
      <c r="C158" s="193">
        <f>'Q4 18-Q1 19'!P35</f>
        <v>2.2101390523056722E-3</v>
      </c>
      <c r="D158" s="53">
        <f>'Q2 19-Q3 19'!O45</f>
        <v>3.1136381575602688E-3</v>
      </c>
      <c r="E158" s="53">
        <f>'Q2 19-Q3 19'!P45</f>
        <v>7.6908007768981051E-3</v>
      </c>
      <c r="F158" s="53">
        <f>'Q4 19-Q1 20'!O45</f>
        <v>8.2322658340630486E-3</v>
      </c>
      <c r="G158" s="53">
        <f>'Q4 19-Q1 20'!P45</f>
        <v>1.0455486572344621E-2</v>
      </c>
      <c r="H158" s="53">
        <f>'Q2 20-Q3 20'!O45</f>
        <v>9.0102372805657034E-3</v>
      </c>
      <c r="I158" s="53">
        <f>'Q2 20-Q3 20'!P45</f>
        <v>1.8177615938271673E-2</v>
      </c>
      <c r="J158" s="53">
        <v>1.4860605406264117E-2</v>
      </c>
      <c r="K158" s="53">
        <v>2.2728622753595811E-2</v>
      </c>
      <c r="L158" s="263">
        <f>'Q2 21-Q3 21'!O45</f>
        <v>2.5256250772711444E-2</v>
      </c>
      <c r="M158" s="263">
        <f>'Q2 21-Q3 21'!P45</f>
        <v>9.9658063102537331E-2</v>
      </c>
      <c r="N158" s="355">
        <f>'Q4 21 -Q1 22'!AE57</f>
        <v>8.7115303342702607E-2</v>
      </c>
      <c r="O158" s="355">
        <f>'Q4 21 -Q1 22'!AF57</f>
        <v>0.12143468801200676</v>
      </c>
      <c r="P158" s="216">
        <f>'Q2 22 - Q3 22'!AE57</f>
        <v>0.13180294970791587</v>
      </c>
      <c r="Q158" s="216">
        <f>'Q2 22 - Q3 22'!AF57</f>
        <v>0.17197208166885056</v>
      </c>
    </row>
    <row r="159" spans="1:17" x14ac:dyDescent="0.35">
      <c r="A159" s="12" t="str">
        <f>'Q2 19-Q3 19'!N46</f>
        <v>Serbia</v>
      </c>
      <c r="B159" s="53" t="e">
        <f>'Q4 18-Q1 19'!O37</f>
        <v>#DIV/0!</v>
      </c>
      <c r="C159" s="53">
        <f>'Q4 18-Q1 19'!P37</f>
        <v>2.808978215041258E-3</v>
      </c>
      <c r="D159" s="53">
        <f>'Q2 19-Q3 19'!O46</f>
        <v>2.247675899012641E-3</v>
      </c>
      <c r="E159" s="53">
        <f>'Q2 19-Q3 19'!P46</f>
        <v>9.3932440504865596E-3</v>
      </c>
      <c r="F159" s="53">
        <f>'Q4 19-Q1 20'!O46</f>
        <v>3.9982692402635448E-3</v>
      </c>
      <c r="G159" s="53">
        <f>'Q4 19-Q1 20'!P46</f>
        <v>1.0012276080939976E-2</v>
      </c>
      <c r="H159" s="53">
        <f>'Q2 20-Q3 20'!O46</f>
        <v>1.2169549905401096E-2</v>
      </c>
      <c r="I159" s="53">
        <f>'Q2 20-Q3 20'!P46</f>
        <v>2.5363931436827691E-2</v>
      </c>
      <c r="J159" s="53">
        <v>1.9083508867104335E-2</v>
      </c>
      <c r="K159" s="53">
        <v>2.3365042421136545E-2</v>
      </c>
      <c r="L159" s="263">
        <f>'Q2 21-Q3 21'!O46</f>
        <v>2.5997844116190789E-2</v>
      </c>
      <c r="M159" s="263">
        <f>'Q2 21-Q3 21'!P46</f>
        <v>0.14186717087531087</v>
      </c>
      <c r="N159" s="355">
        <f>'Q4 21 -Q1 22'!AE58</f>
        <v>0.13395964831204993</v>
      </c>
      <c r="O159" s="355">
        <f>'Q4 21 -Q1 22'!AF58</f>
        <v>0.10050357186169202</v>
      </c>
      <c r="P159" s="216">
        <f>'Q2 22 - Q3 22'!AE58</f>
        <v>0.11875089200420452</v>
      </c>
      <c r="Q159" s="216">
        <f>'Q2 22 - Q3 22'!AF58</f>
        <v>0.14506671104823723</v>
      </c>
    </row>
    <row r="160" spans="1:17" ht="14.5" customHeight="1" x14ac:dyDescent="0.35">
      <c r="A160" s="181"/>
      <c r="B160" s="181"/>
      <c r="C160" s="181"/>
      <c r="D160" s="181"/>
      <c r="E160" s="181"/>
      <c r="F160" s="181"/>
      <c r="G160" s="181"/>
    </row>
    <row r="161" spans="1:37" ht="30" customHeight="1" x14ac:dyDescent="0.35">
      <c r="A161" s="390" t="s">
        <v>221</v>
      </c>
      <c r="B161" s="390"/>
      <c r="C161" s="390"/>
      <c r="D161" s="390"/>
      <c r="E161" s="390"/>
      <c r="F161" s="390"/>
      <c r="G161" s="390"/>
    </row>
    <row r="162" spans="1:37" x14ac:dyDescent="0.35">
      <c r="A162" s="5" t="s">
        <v>4</v>
      </c>
      <c r="B162" s="5" t="s">
        <v>5</v>
      </c>
      <c r="C162" s="5" t="s">
        <v>6</v>
      </c>
      <c r="D162" s="5" t="s">
        <v>54</v>
      </c>
      <c r="E162" s="5" t="s">
        <v>55</v>
      </c>
      <c r="F162" s="1" t="s">
        <v>153</v>
      </c>
      <c r="G162" s="1" t="s">
        <v>154</v>
      </c>
      <c r="H162" s="5" t="s">
        <v>201</v>
      </c>
      <c r="I162" s="1" t="s">
        <v>202</v>
      </c>
      <c r="J162" s="5" t="s">
        <v>204</v>
      </c>
      <c r="K162" s="5" t="s">
        <v>205</v>
      </c>
      <c r="L162" s="7" t="s">
        <v>246</v>
      </c>
      <c r="M162" s="7" t="s">
        <v>247</v>
      </c>
      <c r="N162" s="18" t="s">
        <v>249</v>
      </c>
      <c r="O162" s="18" t="s">
        <v>250</v>
      </c>
      <c r="P162" s="7" t="s">
        <v>298</v>
      </c>
      <c r="Q162" s="7" t="s">
        <v>299</v>
      </c>
    </row>
    <row r="163" spans="1:37" x14ac:dyDescent="0.35">
      <c r="A163" s="5" t="str">
        <f>'Q2 19-Q3 19'!N50</f>
        <v>Albania</v>
      </c>
      <c r="B163" s="9">
        <f>'Q4 18-Q1 19'!O42</f>
        <v>5.9985859169740585E-2</v>
      </c>
      <c r="C163" s="9">
        <f>'Q4 18-Q1 19'!P42</f>
        <v>5.8124014687142705E-2</v>
      </c>
      <c r="D163" s="71">
        <f>'Q2 19-Q3 19'!O50</f>
        <v>0.10176933821435175</v>
      </c>
      <c r="E163" s="71">
        <f>'Q2 19-Q3 19'!P50</f>
        <v>0.13494120528381751</v>
      </c>
      <c r="F163" s="71">
        <f>'Q4 19-Q1 20'!O50</f>
        <v>0.10924938393678463</v>
      </c>
      <c r="G163" s="71">
        <f>'Q4 19-Q1 20'!P50</f>
        <v>0.10797544226168876</v>
      </c>
      <c r="H163" s="71">
        <f>'Q2 20-Q3 20'!O50</f>
        <v>7.5836473183015674E-2</v>
      </c>
      <c r="I163" s="71">
        <f>'Q2 20-Q3 20'!P50</f>
        <v>9.5089103602207806E-2</v>
      </c>
      <c r="J163" s="9">
        <v>0.14707574344535745</v>
      </c>
      <c r="K163" s="9">
        <v>0.15283254466291038</v>
      </c>
      <c r="L163" s="263">
        <f>'Q2 21-Q3 21'!O50</f>
        <v>0.19875961434536762</v>
      </c>
      <c r="M163" s="263">
        <f>'Q2 21-Q3 21'!P50</f>
        <v>0.1941840145010327</v>
      </c>
      <c r="N163" s="71">
        <f>'Q4 21 -Q1 22'!O62</f>
        <v>0.1481817850867865</v>
      </c>
      <c r="O163" s="71">
        <f>'Q4 21 -Q1 22'!P62</f>
        <v>0.24580982604607426</v>
      </c>
      <c r="P163" s="216">
        <f>'Q2 22 - Q3 22'!O62</f>
        <v>0.46061532832659013</v>
      </c>
      <c r="Q163" s="216">
        <f>'Q2 22 - Q3 22'!P62</f>
        <v>0.56216035289799693</v>
      </c>
    </row>
    <row r="164" spans="1:37" x14ac:dyDescent="0.35">
      <c r="A164" s="5" t="str">
        <f>'Q2 19-Q3 19'!N51</f>
        <v>Bosnia</v>
      </c>
      <c r="B164" s="8" t="e">
        <f>'Q4 18-Q1 19'!O41</f>
        <v>#DIV/0!</v>
      </c>
      <c r="C164" s="8" t="e">
        <f>'Q4 18-Q1 19'!P41</f>
        <v>#DIV/0!</v>
      </c>
      <c r="D164" s="71">
        <f>'Q2 19-Q3 19'!O51</f>
        <v>5.752559025298101E-4</v>
      </c>
      <c r="E164" s="71">
        <f>'Q2 19-Q3 19'!P51</f>
        <v>2.5852410668571095E-3</v>
      </c>
      <c r="F164" s="71">
        <f>'Q4 19-Q1 20'!O51</f>
        <v>2.2513990589221313E-3</v>
      </c>
      <c r="G164" s="71">
        <f>'Q4 19-Q1 20'!P51</f>
        <v>2.3768675932387259E-3</v>
      </c>
      <c r="H164" s="71">
        <f>'Q2 20-Q3 20'!O51</f>
        <v>1.531209498724863E-3</v>
      </c>
      <c r="I164" s="71">
        <f>'Q2 20-Q3 20'!P51</f>
        <v>3.0414329116100086E-3</v>
      </c>
      <c r="J164" s="9">
        <v>2.1718008608405683E-3</v>
      </c>
      <c r="K164" s="9">
        <v>2.5163398692810458E-3</v>
      </c>
      <c r="L164" s="263">
        <f>'Q2 21-Q3 21'!O51</f>
        <v>4.3070421186217466E-3</v>
      </c>
      <c r="M164" s="263">
        <f>'Q2 21-Q3 21'!P51</f>
        <v>8.7961421122714142E-3</v>
      </c>
      <c r="N164" s="71">
        <f>'Q4 21 -Q1 22'!O63</f>
        <v>3.899192040124361E-3</v>
      </c>
      <c r="O164" s="71">
        <f>'Q4 21 -Q1 22'!P63</f>
        <v>5.0494902469301389E-3</v>
      </c>
      <c r="P164" s="216">
        <f>'Q2 22 - Q3 22'!O63</f>
        <v>8.3088306181310755E-3</v>
      </c>
      <c r="Q164" s="216">
        <f>'Q2 22 - Q3 22'!P63</f>
        <v>1.5795944210807402E-2</v>
      </c>
    </row>
    <row r="165" spans="1:37" x14ac:dyDescent="0.35">
      <c r="A165" s="5" t="str">
        <f>'Q2 19-Q3 19'!N52</f>
        <v>Kosovo*</v>
      </c>
      <c r="B165" s="9">
        <f>'Q4 18-Q1 19'!O43</f>
        <v>2.3980410065200557E-2</v>
      </c>
      <c r="C165" s="9">
        <f>'Q4 18-Q1 19'!P43</f>
        <v>2.1603819753877578E-2</v>
      </c>
      <c r="D165" s="71">
        <f>'Q2 19-Q3 19'!O52</f>
        <v>1.3044445144864346E-2</v>
      </c>
      <c r="E165" s="71">
        <f>'Q2 19-Q3 19'!P52</f>
        <v>1.1867821161158807E-2</v>
      </c>
      <c r="F165" s="71">
        <f>'Q4 19-Q1 20'!O52</f>
        <v>1.5863401044872705E-2</v>
      </c>
      <c r="G165" s="71">
        <f>'Q4 19-Q1 20'!P52</f>
        <v>1.3878000700536805E-2</v>
      </c>
      <c r="H165" s="71">
        <f>'Q2 20-Q3 20'!O52</f>
        <v>1.283027470648581E-2</v>
      </c>
      <c r="I165" s="71">
        <f>'Q2 20-Q3 20'!P52</f>
        <v>1.8723014319883203E-2</v>
      </c>
      <c r="J165" s="9">
        <v>1.1734832868382299E-2</v>
      </c>
      <c r="K165" s="9">
        <v>1.5076128397789245E-2</v>
      </c>
      <c r="L165" s="263">
        <f>'Q2 21-Q3 21'!O52</f>
        <v>7.4181915068372052E-3</v>
      </c>
      <c r="M165" s="263">
        <f>'Q2 21-Q3 21'!P52</f>
        <v>9.3739666745972176E-3</v>
      </c>
      <c r="N165" s="71">
        <f>'Q4 21 -Q1 22'!O64</f>
        <v>3.6774261334598548E-3</v>
      </c>
      <c r="O165" s="71">
        <f>'Q4 21 -Q1 22'!P64</f>
        <v>1.255334542380101E-2</v>
      </c>
      <c r="P165" s="216">
        <f>'Q2 22 - Q3 22'!O64</f>
        <v>7.1026912495864162E-3</v>
      </c>
      <c r="Q165" s="216">
        <f>'Q2 22 - Q3 22'!P64</f>
        <v>2.1259925820863876E-2</v>
      </c>
    </row>
    <row r="166" spans="1:37" x14ac:dyDescent="0.35">
      <c r="A166" s="5" t="str">
        <f>'Q2 19-Q3 19'!N53</f>
        <v>Montenegro</v>
      </c>
      <c r="B166" s="9">
        <f>'Q4 18-Q1 19'!O45</f>
        <v>6.1124951628739382E-3</v>
      </c>
      <c r="C166" s="9">
        <f>'Q4 18-Q1 19'!P45</f>
        <v>7.2020323732409587E-3</v>
      </c>
      <c r="D166" s="71">
        <f>'Q2 19-Q3 19'!O53</f>
        <v>7.0155401556968753E-3</v>
      </c>
      <c r="E166" s="71">
        <f>'Q2 19-Q3 19'!P53</f>
        <v>5.0457171569123606E-3</v>
      </c>
      <c r="F166" s="71">
        <f>'Q4 19-Q1 20'!O53</f>
        <v>6.8048472578205654E-3</v>
      </c>
      <c r="G166" s="71">
        <f>'Q4 19-Q1 20'!P53</f>
        <v>7.3785998643366149E-3</v>
      </c>
      <c r="H166" s="71">
        <f>'Q2 20-Q3 20'!O53</f>
        <v>9.1035226300696277E-3</v>
      </c>
      <c r="I166" s="71">
        <f>'Q2 20-Q3 20'!P53</f>
        <v>5.5836702407248357E-3</v>
      </c>
      <c r="J166" s="9">
        <v>6.452287215775193E-3</v>
      </c>
      <c r="K166" s="9">
        <v>7.5080219165002448E-3</v>
      </c>
      <c r="L166" s="263">
        <f>'Q2 21-Q3 21'!O53</f>
        <v>6.4823394267843086E-3</v>
      </c>
      <c r="M166" s="263">
        <f>'Q2 21-Q3 21'!P53</f>
        <v>8.0923313482979108E-3</v>
      </c>
      <c r="N166" s="71">
        <f>'Q4 21 -Q1 22'!O65</f>
        <v>1.5348473826190959E-2</v>
      </c>
      <c r="O166" s="71">
        <f>'Q4 21 -Q1 22'!P65</f>
        <v>1.0489046735462309E-2</v>
      </c>
      <c r="P166" s="216">
        <f>'Q2 22 - Q3 22'!O65</f>
        <v>7.9463801079917035E-3</v>
      </c>
      <c r="Q166" s="216">
        <f>'Q2 22 - Q3 22'!P65</f>
        <v>1.4129909208755521E-2</v>
      </c>
    </row>
    <row r="167" spans="1:37" x14ac:dyDescent="0.35">
      <c r="A167" s="5" t="str">
        <f>'Q2 19-Q3 19'!N54</f>
        <v>North Macedonia</v>
      </c>
      <c r="B167" s="192" t="e">
        <f>'Q4 18-Q1 19'!O44</f>
        <v>#DIV/0!</v>
      </c>
      <c r="C167" s="192">
        <f>'Q4 18-Q1 19'!P44</f>
        <v>5.5283422273773941E-3</v>
      </c>
      <c r="D167" s="71">
        <f>'Q2 19-Q3 19'!O54</f>
        <v>9.4429972282839159E-3</v>
      </c>
      <c r="E167" s="71">
        <f>'Q2 19-Q3 19'!P54</f>
        <v>1.7257319015742328E-2</v>
      </c>
      <c r="F167" s="71">
        <f>'Q4 19-Q1 20'!O54</f>
        <v>1.3166517556099372E-2</v>
      </c>
      <c r="G167" s="71">
        <f>'Q4 19-Q1 20'!P54</f>
        <v>1.7530011705154357E-2</v>
      </c>
      <c r="H167" s="71">
        <f>'Q2 20-Q3 20'!O54</f>
        <v>1.1791560542843971E-2</v>
      </c>
      <c r="I167" s="71">
        <f>'Q2 20-Q3 20'!P54</f>
        <v>1.8990161716610506E-2</v>
      </c>
      <c r="J167" s="9">
        <v>2.355762831103167E-2</v>
      </c>
      <c r="K167" s="9">
        <v>3.1863786355433688E-2</v>
      </c>
      <c r="L167" s="263">
        <f>'Q2 21-Q3 21'!O54</f>
        <v>5.0005000316690577E-2</v>
      </c>
      <c r="M167" s="263">
        <f>'Q2 21-Q3 21'!P54</f>
        <v>8.4636343891345486E-2</v>
      </c>
      <c r="N167" s="71">
        <f>'Q4 21 -Q1 22'!O66</f>
        <v>5.1794609022224679E-2</v>
      </c>
      <c r="O167" s="71">
        <f>'Q4 21 -Q1 22'!P66</f>
        <v>6.7669437603713203E-2</v>
      </c>
      <c r="P167" s="216">
        <f>'Q2 22 - Q3 22'!O66</f>
        <v>6.0419877499214618E-2</v>
      </c>
      <c r="Q167" s="216">
        <f>'Q2 22 - Q3 22'!P66</f>
        <v>0.10815681191465594</v>
      </c>
    </row>
    <row r="168" spans="1:37" x14ac:dyDescent="0.35">
      <c r="A168" s="5" t="str">
        <f>'Q2 19-Q3 19'!N55</f>
        <v>Serbia</v>
      </c>
      <c r="B168" s="9" t="e">
        <f>'Q4 18-Q1 19'!O46</f>
        <v>#DIV/0!</v>
      </c>
      <c r="C168" s="9">
        <f>'Q4 18-Q1 19'!P46</f>
        <v>2.1298511261784387E-3</v>
      </c>
      <c r="D168" s="71">
        <f>'Q2 19-Q3 19'!O55</f>
        <v>3.5699683580499384E-3</v>
      </c>
      <c r="E168" s="71">
        <f>'Q2 19-Q3 19'!P55</f>
        <v>7.2341710590139415E-3</v>
      </c>
      <c r="F168" s="71">
        <f>'Q4 19-Q1 20'!O55</f>
        <v>6.8481696649536862E-3</v>
      </c>
      <c r="G168" s="71">
        <f>'Q4 19-Q1 20'!P55</f>
        <v>5.8986011897734494E-3</v>
      </c>
      <c r="H168" s="71">
        <f>'Q2 20-Q3 20'!O55</f>
        <v>4.8961941945828572E-3</v>
      </c>
      <c r="I168" s="71">
        <f>'Q2 20-Q3 20'!P55</f>
        <v>7.6551766235071926E-3</v>
      </c>
      <c r="J168" s="9">
        <v>5.741522735563275E-3</v>
      </c>
      <c r="K168" s="9">
        <v>5.0483310201735561E-3</v>
      </c>
      <c r="L168" s="263">
        <f>'Q2 21-Q3 21'!O55</f>
        <v>5.675738176268129E-3</v>
      </c>
      <c r="M168" s="263">
        <f>'Q2 21-Q3 21'!P55</f>
        <v>1.0628385837689075E-2</v>
      </c>
      <c r="N168" s="71">
        <f>'Q4 21 -Q1 22'!O67</f>
        <v>7.1229741537077807E-3</v>
      </c>
      <c r="O168" s="71">
        <f>'Q4 21 -Q1 22'!P67</f>
        <v>7.589324494991681E-3</v>
      </c>
      <c r="P168" s="216">
        <f>'Q2 22 - Q3 22'!O67</f>
        <v>6.7955229495861545E-3</v>
      </c>
      <c r="Q168" s="216">
        <f>'Q2 22 - Q3 22'!P67</f>
        <v>1.4935181850918258E-2</v>
      </c>
    </row>
    <row r="169" spans="1:37" x14ac:dyDescent="0.35">
      <c r="A169" s="12"/>
      <c r="B169" s="14"/>
      <c r="C169" s="14"/>
      <c r="D169" s="70"/>
      <c r="E169" s="70"/>
      <c r="F169" s="70"/>
      <c r="G169" s="70"/>
    </row>
    <row r="170" spans="1:37" ht="30" customHeight="1" x14ac:dyDescent="0.35">
      <c r="A170" s="396" t="s">
        <v>220</v>
      </c>
      <c r="B170" s="396"/>
      <c r="C170" s="396"/>
      <c r="D170" s="396"/>
      <c r="E170" s="396"/>
      <c r="F170" s="396"/>
      <c r="G170" s="396"/>
      <c r="U170" s="397" t="s">
        <v>292</v>
      </c>
      <c r="V170" s="397"/>
      <c r="W170" s="397"/>
      <c r="X170" s="397"/>
      <c r="Y170" s="397"/>
      <c r="Z170" s="397"/>
      <c r="AA170" s="397"/>
    </row>
    <row r="171" spans="1:37" x14ac:dyDescent="0.35">
      <c r="A171" s="12" t="s">
        <v>4</v>
      </c>
      <c r="B171" s="10" t="s">
        <v>56</v>
      </c>
      <c r="C171" s="10" t="s">
        <v>57</v>
      </c>
      <c r="D171" s="12" t="s">
        <v>54</v>
      </c>
      <c r="E171" s="12" t="s">
        <v>55</v>
      </c>
      <c r="F171" s="10" t="s">
        <v>153</v>
      </c>
      <c r="G171" s="10" t="s">
        <v>154</v>
      </c>
      <c r="H171" s="12" t="s">
        <v>201</v>
      </c>
      <c r="I171" s="10" t="s">
        <v>202</v>
      </c>
      <c r="J171" s="12" t="s">
        <v>204</v>
      </c>
      <c r="K171" s="12" t="s">
        <v>205</v>
      </c>
      <c r="L171" s="18" t="s">
        <v>246</v>
      </c>
      <c r="M171" s="18" t="s">
        <v>247</v>
      </c>
      <c r="N171" s="18" t="s">
        <v>249</v>
      </c>
      <c r="O171" s="18" t="s">
        <v>250</v>
      </c>
      <c r="P171" s="18" t="s">
        <v>298</v>
      </c>
      <c r="Q171" s="18" t="s">
        <v>299</v>
      </c>
      <c r="U171" s="12" t="s">
        <v>4</v>
      </c>
      <c r="V171" s="10" t="s">
        <v>56</v>
      </c>
      <c r="W171" s="10" t="s">
        <v>57</v>
      </c>
      <c r="X171" s="12" t="s">
        <v>54</v>
      </c>
      <c r="Y171" s="12" t="s">
        <v>55</v>
      </c>
      <c r="Z171" s="10" t="s">
        <v>153</v>
      </c>
      <c r="AA171" s="10" t="s">
        <v>154</v>
      </c>
      <c r="AB171" s="12" t="s">
        <v>201</v>
      </c>
      <c r="AC171" s="10" t="s">
        <v>202</v>
      </c>
      <c r="AD171" s="12" t="s">
        <v>204</v>
      </c>
      <c r="AE171" s="12" t="s">
        <v>205</v>
      </c>
      <c r="AF171" s="18" t="s">
        <v>246</v>
      </c>
      <c r="AG171" s="18" t="s">
        <v>247</v>
      </c>
      <c r="AH171" s="18" t="s">
        <v>249</v>
      </c>
      <c r="AI171" s="18" t="s">
        <v>250</v>
      </c>
      <c r="AJ171" s="268" t="s">
        <v>298</v>
      </c>
      <c r="AK171" s="268" t="s">
        <v>299</v>
      </c>
    </row>
    <row r="172" spans="1:37" x14ac:dyDescent="0.35">
      <c r="A172" s="12" t="str">
        <f>'Q2 19-Q3 19'!N32</f>
        <v>Albania</v>
      </c>
      <c r="B172" s="69"/>
      <c r="C172" s="69"/>
      <c r="D172" s="53" t="e">
        <f>'Q2 19-Q3 19'!O32</f>
        <v>#DIV/0!</v>
      </c>
      <c r="E172" s="53">
        <f>'Q2 19-Q3 19'!P32</f>
        <v>5.6845023394623238E-3</v>
      </c>
      <c r="F172" s="53">
        <f>'Q4 19-Q1 20'!O32</f>
        <v>1.7240542254248037E-2</v>
      </c>
      <c r="G172" s="53">
        <f>'Q4 19-Q1 20'!P32</f>
        <v>1.4199576802867597E-2</v>
      </c>
      <c r="H172" s="53">
        <f>'Q2 20-Q3 20'!O32</f>
        <v>1.168508525307845E-2</v>
      </c>
      <c r="I172" s="53">
        <f>'Q2 20-Q3 20'!P32</f>
        <v>1.4426059834931912E-2</v>
      </c>
      <c r="J172" s="53">
        <v>1.5259924383921543E-2</v>
      </c>
      <c r="K172" s="53">
        <v>2.1197275711340873E-2</v>
      </c>
      <c r="L172" s="263">
        <f>'Q2 21-Q3 21'!O32</f>
        <v>1.409186747845294E-2</v>
      </c>
      <c r="M172" s="263">
        <f>'Q2 21-Q3 21'!P32</f>
        <v>0.21959175647874596</v>
      </c>
      <c r="N172" s="70">
        <f>'Q4 21 -Q1 22'!O44</f>
        <v>2.652618399622267E-6</v>
      </c>
      <c r="O172" s="70">
        <f>'Q4 21 -Q1 22'!P44</f>
        <v>2.5659974545305251E-6</v>
      </c>
      <c r="P172" s="216">
        <f>'Q2 22 - Q3 22'!O44</f>
        <v>0</v>
      </c>
      <c r="Q172" s="216">
        <f>'Q2 22 - Q3 22'!P44</f>
        <v>0</v>
      </c>
      <c r="U172" s="12" t="s">
        <v>81</v>
      </c>
      <c r="V172" s="69"/>
      <c r="W172" s="69"/>
      <c r="X172" s="53" t="e">
        <v>#DIV/0!</v>
      </c>
      <c r="Y172" s="53">
        <v>5.6845023394623238E-3</v>
      </c>
      <c r="Z172" s="53">
        <v>1.7240542254248037E-2</v>
      </c>
      <c r="AA172" s="53">
        <v>1.4199576802867597E-2</v>
      </c>
      <c r="AB172" s="53">
        <v>1.168508525307845E-2</v>
      </c>
      <c r="AC172" s="53">
        <v>1.4426059834931912E-2</v>
      </c>
      <c r="AD172" s="53">
        <v>1.5259924383921543E-2</v>
      </c>
      <c r="AE172" s="53">
        <v>2.1197275711340873E-2</v>
      </c>
      <c r="AF172" s="263">
        <v>1.409186747845294E-2</v>
      </c>
      <c r="AG172" s="263">
        <v>0.21959175647874596</v>
      </c>
      <c r="AH172" s="70">
        <f>'Q4 21 -Q1 22'!O33</f>
        <v>0.20396513398375538</v>
      </c>
      <c r="AI172" s="70">
        <f>'Q4 21 -Q1 22'!P33</f>
        <v>0.68410518536765608</v>
      </c>
      <c r="AJ172" s="308">
        <f>'Q2 22 - Q3 22'!O33</f>
        <v>0.25831804065050196</v>
      </c>
      <c r="AK172" s="308">
        <f>'Q2 22 - Q3 22'!P33</f>
        <v>0.75466112657171858</v>
      </c>
    </row>
    <row r="173" spans="1:37" x14ac:dyDescent="0.35">
      <c r="A173" s="12" t="str">
        <f>'Q2 19-Q3 19'!N33</f>
        <v>Bosnia</v>
      </c>
      <c r="B173" s="69"/>
      <c r="C173" s="69"/>
      <c r="D173" s="53" t="e">
        <f>'Q2 19-Q3 19'!O33</f>
        <v>#DIV/0!</v>
      </c>
      <c r="E173" s="53">
        <f>'Q2 19-Q3 19'!P33</f>
        <v>1.6932367947556495E-2</v>
      </c>
      <c r="F173" s="53">
        <f>'Q4 19-Q1 20'!O33</f>
        <v>1.6315486373414182E-2</v>
      </c>
      <c r="G173" s="53">
        <f>'Q4 19-Q1 20'!P33</f>
        <v>1.9735891639041495E-2</v>
      </c>
      <c r="H173" s="53">
        <f>'Q2 20-Q3 20'!O33</f>
        <v>2.2162421317991305E-2</v>
      </c>
      <c r="I173" s="53">
        <f>'Q2 20-Q3 20'!P33</f>
        <v>3.312052721000875E-2</v>
      </c>
      <c r="J173" s="53">
        <v>2.865551425030979E-2</v>
      </c>
      <c r="K173" s="53">
        <v>3.0608467271571568E-2</v>
      </c>
      <c r="L173" s="263">
        <f>'Q2 21-Q3 21'!O33</f>
        <v>3.7797331937723513E-2</v>
      </c>
      <c r="M173" s="263">
        <f>'Q2 21-Q3 21'!P33</f>
        <v>8.7480428923475725E-2</v>
      </c>
      <c r="N173" s="70">
        <f>'Q4 21 -Q1 22'!O45</f>
        <v>2.3364462725601002E-3</v>
      </c>
      <c r="O173" s="70">
        <f>'Q4 21 -Q1 22'!P45</f>
        <v>1.0675271360097896E-3</v>
      </c>
      <c r="P173" s="216">
        <f>'Q2 22 - Q3 22'!O45</f>
        <v>0</v>
      </c>
      <c r="Q173" s="216">
        <f>'Q2 22 - Q3 22'!P45</f>
        <v>0</v>
      </c>
      <c r="U173" s="12" t="s">
        <v>80</v>
      </c>
      <c r="V173" s="69"/>
      <c r="W173" s="69"/>
      <c r="X173" s="53" t="e">
        <v>#DIV/0!</v>
      </c>
      <c r="Y173" s="53">
        <v>1.6932367947556495E-2</v>
      </c>
      <c r="Z173" s="53">
        <v>1.6315486373414182E-2</v>
      </c>
      <c r="AA173" s="53">
        <v>1.9735891639041495E-2</v>
      </c>
      <c r="AB173" s="53">
        <v>2.2162421317991305E-2</v>
      </c>
      <c r="AC173" s="53">
        <v>3.312052721000875E-2</v>
      </c>
      <c r="AD173" s="53">
        <v>2.865551425030979E-2</v>
      </c>
      <c r="AE173" s="53">
        <v>3.0608467271571568E-2</v>
      </c>
      <c r="AF173" s="263">
        <v>3.7797331937723513E-2</v>
      </c>
      <c r="AG173" s="263">
        <v>8.7480428923475725E-2</v>
      </c>
      <c r="AH173" s="70">
        <f>'Q4 21 -Q1 22'!O34</f>
        <v>8.1821444025460238E-2</v>
      </c>
      <c r="AI173" s="70">
        <f>'Q4 21 -Q1 22'!P34</f>
        <v>0.30391921811345879</v>
      </c>
      <c r="AJ173" s="308">
        <f>'Q2 22 - Q3 22'!O34</f>
        <v>0.12110205206626296</v>
      </c>
      <c r="AK173" s="308">
        <f>'Q2 22 - Q3 22'!P34</f>
        <v>0.44724849203159428</v>
      </c>
    </row>
    <row r="174" spans="1:37" x14ac:dyDescent="0.35">
      <c r="A174" s="12" t="str">
        <f>'Q2 19-Q3 19'!N34</f>
        <v>Kosovo*</v>
      </c>
      <c r="B174" s="69"/>
      <c r="C174" s="69"/>
      <c r="D174" s="53" t="e">
        <f>'Q2 19-Q3 19'!O34</f>
        <v>#DIV/0!</v>
      </c>
      <c r="E174" s="53">
        <f>'Q2 19-Q3 19'!P34</f>
        <v>1.7040747386079396E-2</v>
      </c>
      <c r="F174" s="53">
        <f>'Q4 19-Q1 20'!O34</f>
        <v>5.4389392695130398E-3</v>
      </c>
      <c r="G174" s="53">
        <f>'Q4 19-Q1 20'!P34</f>
        <v>4.5601441137937482E-3</v>
      </c>
      <c r="H174" s="53">
        <f>'Q2 20-Q3 20'!O34</f>
        <v>1.3402139238130982E-2</v>
      </c>
      <c r="I174" s="53">
        <f>'Q2 20-Q3 20'!P34</f>
        <v>3.7594018308393706E-2</v>
      </c>
      <c r="J174" s="53">
        <v>2.2895788582905027E-2</v>
      </c>
      <c r="K174" s="53">
        <v>2.8788227947605789E-2</v>
      </c>
      <c r="L174" s="263">
        <f>'Q2 21-Q3 21'!O34</f>
        <v>0.1450490895545514</v>
      </c>
      <c r="M174" s="263">
        <f>'Q2 21-Q3 21'!P34</f>
        <v>0.22105645935290161</v>
      </c>
      <c r="N174" s="70">
        <f>'Q4 21 -Q1 22'!O46</f>
        <v>0</v>
      </c>
      <c r="O174" s="70">
        <f>'Q4 21 -Q1 22'!P46</f>
        <v>0</v>
      </c>
      <c r="P174" s="216">
        <f>'Q2 22 - Q3 22'!O46</f>
        <v>0</v>
      </c>
      <c r="Q174" s="216">
        <f>'Q2 22 - Q3 22'!P46</f>
        <v>0</v>
      </c>
      <c r="U174" s="12" t="s">
        <v>82</v>
      </c>
      <c r="V174" s="69"/>
      <c r="W174" s="69"/>
      <c r="X174" s="53" t="e">
        <v>#DIV/0!</v>
      </c>
      <c r="Y174" s="53">
        <v>1.7040747386079396E-2</v>
      </c>
      <c r="Z174" s="53">
        <v>5.4389392695130398E-3</v>
      </c>
      <c r="AA174" s="53">
        <v>4.5601441137937482E-3</v>
      </c>
      <c r="AB174" s="53">
        <v>1.3402139238130982E-2</v>
      </c>
      <c r="AC174" s="53">
        <v>3.7594018308393706E-2</v>
      </c>
      <c r="AD174" s="53">
        <v>2.2895788582905027E-2</v>
      </c>
      <c r="AE174" s="53">
        <v>2.8788227947605789E-2</v>
      </c>
      <c r="AF174" s="263">
        <v>0.1450490895545514</v>
      </c>
      <c r="AG174" s="263">
        <v>0.22105645935290161</v>
      </c>
      <c r="AH174" s="70">
        <f>'Q4 21 -Q1 22'!O35</f>
        <v>4.7620828757801874E-2</v>
      </c>
      <c r="AI174" s="70">
        <f>'Q4 21 -Q1 22'!P35</f>
        <v>0.19616443143971302</v>
      </c>
      <c r="AJ174" s="308">
        <f>'Q2 22 - Q3 22'!O35</f>
        <v>1.5122813736523034E-2</v>
      </c>
      <c r="AK174" s="308">
        <f>'Q2 22 - Q3 22'!P35</f>
        <v>5.0707459206063281E-2</v>
      </c>
    </row>
    <row r="175" spans="1:37" x14ac:dyDescent="0.35">
      <c r="A175" s="12" t="str">
        <f>'Q2 19-Q3 19'!N36</f>
        <v>Montenegro</v>
      </c>
      <c r="B175" s="69"/>
      <c r="C175" s="69"/>
      <c r="D175" s="193" t="e">
        <f>'Q2 19-Q3 19'!O36</f>
        <v>#DIV/0!</v>
      </c>
      <c r="E175" s="193">
        <f>'Q2 19-Q3 19'!P36</f>
        <v>0.29875678696923641</v>
      </c>
      <c r="F175" s="53">
        <f>'Q4 19-Q1 20'!O35</f>
        <v>0.94737248058549817</v>
      </c>
      <c r="G175" s="53">
        <f>'Q4 19-Q1 20'!P35</f>
        <v>1.3006015974937095</v>
      </c>
      <c r="H175" s="53">
        <f>'Q2 20-Q3 20'!O35</f>
        <v>2.5332501175475928</v>
      </c>
      <c r="I175" s="53">
        <f>'Q2 20-Q3 20'!P35</f>
        <v>2.0564651768869884</v>
      </c>
      <c r="J175" s="53">
        <v>2.2923645141948024</v>
      </c>
      <c r="K175" s="53">
        <v>2.2666980334692908</v>
      </c>
      <c r="L175" s="263">
        <f>'Q2 21-Q3 21'!O35</f>
        <v>1.8762503200254006</v>
      </c>
      <c r="M175" s="263">
        <f>'Q2 21-Q3 21'!P35</f>
        <v>1.1820835901994127</v>
      </c>
      <c r="N175" s="70">
        <f>'Q4 21 -Q1 22'!O47</f>
        <v>4.5469475730158344E-3</v>
      </c>
      <c r="O175" s="70">
        <f>'Q4 21 -Q1 22'!P47</f>
        <v>8.2340070248171828E-3</v>
      </c>
      <c r="P175" s="216">
        <f>'Q2 22 - Q3 22'!O47</f>
        <v>3.6473696966830807E-3</v>
      </c>
      <c r="Q175" s="216">
        <f>'Q2 22 - Q3 22'!P47</f>
        <v>3.4702271835982744E-3</v>
      </c>
      <c r="U175" s="12" t="s">
        <v>83</v>
      </c>
      <c r="V175" s="69"/>
      <c r="W175" s="69"/>
      <c r="X175" s="193" t="e">
        <v>#DIV/0!</v>
      </c>
      <c r="Y175" s="193">
        <v>0.29875678696923641</v>
      </c>
      <c r="Z175" s="53">
        <v>0.94737248058549817</v>
      </c>
      <c r="AA175" s="53">
        <v>1.3006015974937095</v>
      </c>
      <c r="AB175" s="53">
        <v>2.5332501175475928</v>
      </c>
      <c r="AC175" s="53">
        <v>2.0564651768869884</v>
      </c>
      <c r="AD175" s="53">
        <v>2.2923645141948024</v>
      </c>
      <c r="AE175" s="53">
        <v>2.2666980334692908</v>
      </c>
      <c r="AF175" s="263">
        <v>1.8762503200254006</v>
      </c>
      <c r="AG175" s="263">
        <v>1.1820835901994127</v>
      </c>
      <c r="AH175" s="70">
        <f>'Q4 21 -Q1 22'!O36</f>
        <v>1.1020329038761656</v>
      </c>
      <c r="AI175" s="70">
        <f>'Q4 21 -Q1 22'!P36</f>
        <v>2.0270000000000001</v>
      </c>
      <c r="AJ175" s="308">
        <f>'Q2 22 - Q3 22'!O36</f>
        <v>0.91160161068658441</v>
      </c>
      <c r="AK175" s="308">
        <v>0.78400000000000003</v>
      </c>
    </row>
    <row r="176" spans="1:37" x14ac:dyDescent="0.35">
      <c r="A176" s="12" t="str">
        <f>'Q2 19-Q3 19'!N35</f>
        <v>North Macedonia</v>
      </c>
      <c r="B176" s="69"/>
      <c r="C176" s="69"/>
      <c r="D176" s="193" t="e">
        <f>'Q2 19-Q3 19'!O35</f>
        <v>#DIV/0!</v>
      </c>
      <c r="E176" s="193">
        <f>'Q2 19-Q3 19'!P35</f>
        <v>5.6197568895013789E-3</v>
      </c>
      <c r="F176" s="193">
        <f>'Q4 19-Q1 20'!O36</f>
        <v>5.9741291115028503E-3</v>
      </c>
      <c r="G176" s="193">
        <f>'Q4 19-Q1 20'!P36</f>
        <v>1.0641872714155216E-2</v>
      </c>
      <c r="H176" s="193">
        <f>'Q2 20-Q3 20'!O36</f>
        <v>8.2727116968338132E-3</v>
      </c>
      <c r="I176" s="193">
        <f>'Q2 20-Q3 20'!P36</f>
        <v>1.6622745998640671E-2</v>
      </c>
      <c r="J176" s="53">
        <v>1.4224710846264156E-2</v>
      </c>
      <c r="K176" s="53">
        <v>2.1857420189788573E-2</v>
      </c>
      <c r="L176" s="263">
        <f>'Q2 21-Q3 21'!O36</f>
        <v>2.2957656514361071E-2</v>
      </c>
      <c r="M176" s="263">
        <f>'Q2 21-Q3 21'!P36</f>
        <v>9.4486854455926916E-2</v>
      </c>
      <c r="N176" s="70">
        <f>'Q4 21 -Q1 22'!O48</f>
        <v>0</v>
      </c>
      <c r="O176" s="70">
        <f>'Q4 21 -Q1 22'!P48</f>
        <v>0</v>
      </c>
      <c r="P176" s="216">
        <f>'Q2 22 - Q3 22'!O48</f>
        <v>0</v>
      </c>
      <c r="Q176" s="216">
        <f>'Q2 22 - Q3 22'!P48</f>
        <v>0</v>
      </c>
      <c r="U176" s="12" t="s">
        <v>151</v>
      </c>
      <c r="V176" s="69"/>
      <c r="W176" s="69"/>
      <c r="X176" s="193" t="e">
        <v>#DIV/0!</v>
      </c>
      <c r="Y176" s="193">
        <v>5.6197568895013789E-3</v>
      </c>
      <c r="Z176" s="193">
        <v>5.9741291115028503E-3</v>
      </c>
      <c r="AA176" s="193">
        <v>1.0641872714155216E-2</v>
      </c>
      <c r="AB176" s="193">
        <v>8.2727116968338132E-3</v>
      </c>
      <c r="AC176" s="193">
        <v>1.6622745998640671E-2</v>
      </c>
      <c r="AD176" s="53">
        <v>1.4224710846264156E-2</v>
      </c>
      <c r="AE176" s="53">
        <v>2.1857420189788573E-2</v>
      </c>
      <c r="AF176" s="263">
        <v>2.2957656514361071E-2</v>
      </c>
      <c r="AG176" s="263">
        <v>9.4486854455926916E-2</v>
      </c>
      <c r="AH176" s="70">
        <f>'Q4 21 -Q1 22'!O37</f>
        <v>8.0675054518546632E-2</v>
      </c>
      <c r="AI176" s="70">
        <f>'Q4 21 -Q1 22'!P37</f>
        <v>0.33826654869283623</v>
      </c>
      <c r="AJ176" s="308">
        <f>'Q2 22 - Q3 22'!O37</f>
        <v>0.12321533970955123</v>
      </c>
      <c r="AK176" s="308">
        <f>'Q2 22 - Q3 22'!P37</f>
        <v>0.16</v>
      </c>
    </row>
    <row r="177" spans="1:37" x14ac:dyDescent="0.35">
      <c r="A177" s="12" t="str">
        <f>'Q2 19-Q3 19'!N37</f>
        <v>Serbia</v>
      </c>
      <c r="B177" s="69"/>
      <c r="C177" s="69"/>
      <c r="D177" s="53" t="e">
        <f>'Q2 19-Q3 19'!O37</f>
        <v>#DIV/0!</v>
      </c>
      <c r="E177" s="53">
        <f>'Q2 19-Q3 19'!P37</f>
        <v>9.3932440504865596E-3</v>
      </c>
      <c r="F177" s="53">
        <f>'Q4 19-Q1 20'!O37</f>
        <v>3.9982692402635448E-3</v>
      </c>
      <c r="G177" s="53">
        <f>'Q4 19-Q1 20'!P37</f>
        <v>1.0012276080939976E-2</v>
      </c>
      <c r="H177" s="53">
        <f>'Q2 20-Q3 20'!O37</f>
        <v>1.2169549905401096E-2</v>
      </c>
      <c r="I177" s="53">
        <f>'Q2 20-Q3 20'!P37</f>
        <v>2.5363931436827691E-2</v>
      </c>
      <c r="J177" s="53">
        <v>1.9083508867104335E-2</v>
      </c>
      <c r="K177" s="53">
        <v>2.3365042421136545E-2</v>
      </c>
      <c r="L177" s="263">
        <f>'Q2 21-Q3 21'!O37</f>
        <v>2.5997844116190789E-2</v>
      </c>
      <c r="M177" s="263">
        <f>'Q2 21-Q3 21'!P37</f>
        <v>0.14186717087531087</v>
      </c>
      <c r="N177" s="70">
        <f>'Q4 21 -Q1 22'!O49</f>
        <v>0</v>
      </c>
      <c r="O177" s="70">
        <f>'Q4 21 -Q1 22'!P49</f>
        <v>0</v>
      </c>
      <c r="P177" s="216">
        <f>'Q2 22 - Q3 22'!O49</f>
        <v>0</v>
      </c>
      <c r="Q177" s="216">
        <f>'Q2 22 - Q3 22'!P49</f>
        <v>0</v>
      </c>
      <c r="U177" s="12" t="s">
        <v>84</v>
      </c>
      <c r="V177" s="69"/>
      <c r="W177" s="69"/>
      <c r="X177" s="53" t="e">
        <v>#DIV/0!</v>
      </c>
      <c r="Y177" s="53">
        <v>9.3932440504865596E-3</v>
      </c>
      <c r="Z177" s="53">
        <v>3.9982692402635448E-3</v>
      </c>
      <c r="AA177" s="53">
        <v>1.0012276080939976E-2</v>
      </c>
      <c r="AB177" s="53">
        <v>1.2169549905401096E-2</v>
      </c>
      <c r="AC177" s="53">
        <v>2.5363931436827691E-2</v>
      </c>
      <c r="AD177" s="53">
        <v>1.9083508867104335E-2</v>
      </c>
      <c r="AE177" s="53">
        <v>2.3365042421136545E-2</v>
      </c>
      <c r="AF177" s="263">
        <v>2.5997844116190789E-2</v>
      </c>
      <c r="AG177" s="263">
        <v>0.14186717087531087</v>
      </c>
      <c r="AH177" s="70">
        <f>'Q4 21 -Q1 22'!O38</f>
        <v>8.2898557992856919E-2</v>
      </c>
      <c r="AI177" s="70">
        <f>'Q4 21 -Q1 22'!P38</f>
        <v>0.32426278403927783</v>
      </c>
      <c r="AJ177" s="308">
        <f>'Q2 22 - Q3 22'!O38</f>
        <v>0.12745444593496874</v>
      </c>
      <c r="AK177" s="308">
        <f>'Q2 22 - Q3 22'!P38</f>
        <v>0.46770558922856981</v>
      </c>
    </row>
  </sheetData>
  <mergeCells count="22">
    <mergeCell ref="U170:AA170"/>
    <mergeCell ref="U2:AA2"/>
    <mergeCell ref="AB2:AF2"/>
    <mergeCell ref="H152:L152"/>
    <mergeCell ref="H2:L2"/>
    <mergeCell ref="H52:L52"/>
    <mergeCell ref="H102:L102"/>
    <mergeCell ref="U20:AA20"/>
    <mergeCell ref="U70:AA70"/>
    <mergeCell ref="U120:AA120"/>
    <mergeCell ref="A2:G2"/>
    <mergeCell ref="A11:G11"/>
    <mergeCell ref="A20:G20"/>
    <mergeCell ref="A52:G52"/>
    <mergeCell ref="A61:G61"/>
    <mergeCell ref="A161:G161"/>
    <mergeCell ref="A170:G170"/>
    <mergeCell ref="A70:G70"/>
    <mergeCell ref="A102:G102"/>
    <mergeCell ref="A111:G111"/>
    <mergeCell ref="A120:G120"/>
    <mergeCell ref="A152:G152"/>
  </mergeCells>
  <pageMargins left="0.7" right="0.7" top="0.78740157499999996" bottom="0.78740157499999996" header="0.3" footer="0.3"/>
  <pageSetup paperSize="9" orientation="portrait" verticalDpi="300" r:id="rId1"/>
  <drawing r:id="rId2"/>
  <tableParts count="13">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H246"/>
  <sheetViews>
    <sheetView topLeftCell="V150" zoomScale="60" zoomScaleNormal="60" workbookViewId="0">
      <selection activeCell="N166" sqref="N166"/>
    </sheetView>
  </sheetViews>
  <sheetFormatPr defaultColWidth="10.90625" defaultRowHeight="14.5" x14ac:dyDescent="0.35"/>
  <cols>
    <col min="1" max="1" width="13.7265625" customWidth="1"/>
    <col min="13" max="13" width="12.1796875" bestFit="1" customWidth="1"/>
    <col min="14" max="18" width="12.1796875" customWidth="1"/>
  </cols>
  <sheetData>
    <row r="2" spans="1:17" x14ac:dyDescent="0.35">
      <c r="A2" s="401" t="s">
        <v>18</v>
      </c>
      <c r="B2" s="401"/>
      <c r="C2" s="401"/>
      <c r="D2" s="401"/>
      <c r="E2" s="401"/>
      <c r="F2" s="401"/>
      <c r="G2" s="401"/>
    </row>
    <row r="3" spans="1:17" x14ac:dyDescent="0.35">
      <c r="A3" s="401" t="s">
        <v>89</v>
      </c>
      <c r="B3" s="401"/>
      <c r="C3" s="401"/>
      <c r="D3" s="401"/>
      <c r="E3" s="401"/>
      <c r="F3" s="401"/>
      <c r="G3" s="401"/>
    </row>
    <row r="4" spans="1:17" ht="15" customHeight="1" x14ac:dyDescent="0.35">
      <c r="A4" s="5" t="s">
        <v>4</v>
      </c>
      <c r="B4" s="59" t="s">
        <v>5</v>
      </c>
      <c r="C4" s="55" t="s">
        <v>6</v>
      </c>
      <c r="D4" s="55" t="s">
        <v>54</v>
      </c>
      <c r="E4" s="75" t="s">
        <v>55</v>
      </c>
      <c r="F4" s="1" t="s">
        <v>153</v>
      </c>
      <c r="G4" s="1" t="s">
        <v>154</v>
      </c>
      <c r="H4" s="55" t="s">
        <v>201</v>
      </c>
      <c r="I4" s="75" t="s">
        <v>202</v>
      </c>
      <c r="J4" s="5" t="s">
        <v>204</v>
      </c>
      <c r="K4" s="5" t="s">
        <v>205</v>
      </c>
      <c r="L4" s="7" t="s">
        <v>246</v>
      </c>
      <c r="M4" s="7" t="s">
        <v>247</v>
      </c>
      <c r="N4" s="7" t="s">
        <v>249</v>
      </c>
      <c r="O4" s="7" t="s">
        <v>250</v>
      </c>
      <c r="P4" s="264" t="s">
        <v>298</v>
      </c>
      <c r="Q4" s="264" t="s">
        <v>299</v>
      </c>
    </row>
    <row r="5" spans="1:17" x14ac:dyDescent="0.35">
      <c r="A5" s="5" t="str">
        <f>'Q2 19-Q3 19'!B70</f>
        <v>Albania</v>
      </c>
      <c r="B5" s="7">
        <f>'Q4 18-Q1 19'!C62</f>
        <v>0.29196618156613419</v>
      </c>
      <c r="C5" s="82">
        <f>'Q4 18-Q1 19'!G62</f>
        <v>0.26228453942697122</v>
      </c>
      <c r="D5" s="82">
        <f>'Q2 19-Q3 19'!D70</f>
        <v>0.13200286318514157</v>
      </c>
      <c r="E5" s="82">
        <f>'Q2 19-Q3 19'!I70</f>
        <v>0.10847565717120115</v>
      </c>
      <c r="F5" s="82">
        <f>'Q4 19-Q1 20'!D70</f>
        <v>0.125863728927744</v>
      </c>
      <c r="G5" s="82">
        <f>'Q4 19-Q1 20'!I70</f>
        <v>0.12365564894821508</v>
      </c>
      <c r="H5" s="82">
        <f>'Q2 20-Q3 20'!D71</f>
        <v>0.10985020259897374</v>
      </c>
      <c r="I5" s="82">
        <f>'Q2 20-Q3 20'!I71</f>
        <v>9.1148036508515676E-2</v>
      </c>
      <c r="J5" s="7">
        <v>0.18940285608432506</v>
      </c>
      <c r="K5" s="7">
        <v>0.1805786429751137</v>
      </c>
      <c r="L5" s="216">
        <f>'Q2 21-Q3 21'!D71</f>
        <v>6.2322543444757383E-3</v>
      </c>
      <c r="M5" s="216">
        <f>'Q2 21-Q3 21'!I71</f>
        <v>3.985769598294997E-3</v>
      </c>
      <c r="N5" s="216">
        <f>'Q4 21 -Q1 22'!E83</f>
        <v>1.0308302826355663E-2</v>
      </c>
      <c r="O5" s="216">
        <f>'Q4 21 -Q1 22'!K83</f>
        <v>1.1143145451924463E-2</v>
      </c>
      <c r="P5" s="82">
        <f>'Q2 22 - Q3 22'!E83</f>
        <v>1.2785712370903616E-2</v>
      </c>
      <c r="Q5" s="82">
        <f>'Q2 22 - Q3 22'!K83</f>
        <v>1.4019905648492341E-2</v>
      </c>
    </row>
    <row r="6" spans="1:17" x14ac:dyDescent="0.35">
      <c r="A6" s="5" t="str">
        <f>'Q2 19-Q3 19'!B71</f>
        <v>Bosnia</v>
      </c>
      <c r="B6" s="7" t="e">
        <f>'Q4 18-Q1 19'!C61</f>
        <v>#DIV/0!</v>
      </c>
      <c r="C6" s="82" t="e">
        <f>'Q4 18-Q1 19'!G61</f>
        <v>#DIV/0!</v>
      </c>
      <c r="D6" s="82">
        <f>'Q2 19-Q3 19'!D71</f>
        <v>0.16518009960802843</v>
      </c>
      <c r="E6" s="82">
        <f>'Q2 19-Q3 19'!I71</f>
        <v>0.20455530007664369</v>
      </c>
      <c r="F6" s="82">
        <f>'Q4 19-Q1 20'!D71</f>
        <v>0.20763405028779158</v>
      </c>
      <c r="G6" s="82">
        <f>'Q4 19-Q1 20'!I71</f>
        <v>0.20545543905635649</v>
      </c>
      <c r="H6" s="82">
        <f>'Q2 20-Q3 20'!D72</f>
        <v>0.1836889747541624</v>
      </c>
      <c r="I6" s="82">
        <f>'Q2 20-Q3 20'!I72</f>
        <v>0.18552054354804196</v>
      </c>
      <c r="J6" s="7">
        <v>0.1936315564751864</v>
      </c>
      <c r="K6" s="7">
        <v>0.18985606579849212</v>
      </c>
      <c r="L6" s="216">
        <f>'Q2 21-Q3 21'!D72</f>
        <v>0.19343727338651195</v>
      </c>
      <c r="M6" s="216">
        <f>'Q2 21-Q3 21'!I72</f>
        <v>0</v>
      </c>
      <c r="N6" s="216">
        <f>'Q4 21 -Q1 22'!E84</f>
        <v>1.017815860185691</v>
      </c>
      <c r="O6" s="216">
        <f>'Q4 21 -Q1 22'!K84</f>
        <v>1.0705477820779994</v>
      </c>
      <c r="P6" s="82" t="e">
        <f>'Q2 22 - Q3 22'!E84</f>
        <v>#DIV/0!</v>
      </c>
      <c r="Q6" s="82" t="e">
        <f>'Q2 22 - Q3 22'!K84</f>
        <v>#DIV/0!</v>
      </c>
    </row>
    <row r="7" spans="1:17" x14ac:dyDescent="0.35">
      <c r="A7" s="5" t="str">
        <f>'Q2 19-Q3 19'!B72</f>
        <v>Kosovo*</v>
      </c>
      <c r="B7" s="7">
        <f>'Q4 18-Q1 19'!C63</f>
        <v>1.5504533869368737</v>
      </c>
      <c r="C7" s="82">
        <f>'Q4 18-Q1 19'!G63</f>
        <v>1.5479625932761172</v>
      </c>
      <c r="D7" s="82">
        <f>'Q2 19-Q3 19'!D72</f>
        <v>1.0275704158327121</v>
      </c>
      <c r="E7" s="82" t="e">
        <f>'Q2 19-Q3 19'!I72</f>
        <v>#DIV/0!</v>
      </c>
      <c r="F7" s="82" t="e">
        <f>'Q4 19-Q1 20'!D72</f>
        <v>#DIV/0!</v>
      </c>
      <c r="G7" s="82" t="e">
        <f>'Q4 19-Q1 20'!I72</f>
        <v>#DIV/0!</v>
      </c>
      <c r="H7" s="82" t="e">
        <f>'Q2 20-Q3 20'!D73</f>
        <v>#DIV/0!</v>
      </c>
      <c r="I7" s="82" t="e">
        <f>'Q2 20-Q3 20'!I73</f>
        <v>#DIV/0!</v>
      </c>
      <c r="J7" s="7" t="e">
        <v>#DIV/0!</v>
      </c>
      <c r="K7" s="7" t="e">
        <v>#DIV/0!</v>
      </c>
      <c r="L7" s="172" t="e">
        <v>#DIV/0!</v>
      </c>
      <c r="M7" s="172" t="e">
        <v>#DIV/0!</v>
      </c>
      <c r="N7" s="172" t="e">
        <f>'Q4 21 -Q1 22'!E85</f>
        <v>#DIV/0!</v>
      </c>
      <c r="O7" s="172" t="e">
        <f>'Q4 21 -Q1 22'!K85</f>
        <v>#DIV/0!</v>
      </c>
      <c r="P7" s="82" t="e">
        <f>'Q2 22 - Q3 22'!E85</f>
        <v>#DIV/0!</v>
      </c>
      <c r="Q7" s="82" t="e">
        <f>'Q2 22 - Q3 22'!K85</f>
        <v>#DIV/0!</v>
      </c>
    </row>
    <row r="8" spans="1:17" x14ac:dyDescent="0.35">
      <c r="A8" s="5" t="str">
        <f>'Q2 19-Q3 19'!B73</f>
        <v>Montenegro</v>
      </c>
      <c r="B8" s="7">
        <f>'Q4 18-Q1 19'!C65</f>
        <v>1.2940893377819611E-2</v>
      </c>
      <c r="C8" s="82">
        <f>'Q4 18-Q1 19'!G65</f>
        <v>1.1074659805336584E-2</v>
      </c>
      <c r="D8" s="82">
        <f>'Q2 19-Q3 19'!D73</f>
        <v>1.1469416717262836E-2</v>
      </c>
      <c r="E8" s="82">
        <f>'Q2 19-Q3 19'!I73</f>
        <v>0.2832545699452802</v>
      </c>
      <c r="F8" s="82">
        <f>'Q4 19-Q1 20'!D73</f>
        <v>0.27643910746526129</v>
      </c>
      <c r="G8" s="82">
        <f>'Q4 19-Q1 20'!I73</f>
        <v>0.28728104430974982</v>
      </c>
      <c r="H8" s="82">
        <f>'Q2 20-Q3 20'!D74</f>
        <v>0.25075383757341996</v>
      </c>
      <c r="I8" s="82">
        <f>'Q2 20-Q3 20'!I74</f>
        <v>0.2626711777022942</v>
      </c>
      <c r="J8" s="7">
        <v>0.2514310935143057</v>
      </c>
      <c r="K8" s="7">
        <v>0.30881698161973908</v>
      </c>
      <c r="L8" s="216">
        <f>'Q2 21-Q3 21'!D74</f>
        <v>0.2928185147207637</v>
      </c>
      <c r="M8" s="216">
        <f>'Q2 21-Q3 21'!I74</f>
        <v>6.2571828573049673E-2</v>
      </c>
      <c r="N8" s="216">
        <f>'Q4 21 -Q1 22'!E86</f>
        <v>5.4461910842624202E-2</v>
      </c>
      <c r="O8" s="216">
        <f>'Q4 21 -Q1 22'!K86</f>
        <v>4.6351517613836574E-2</v>
      </c>
      <c r="P8" s="82">
        <f>'Q2 22 - Q3 22'!E86</f>
        <v>4.7303341493514492E-2</v>
      </c>
      <c r="Q8" s="82">
        <f>'Q2 22 - Q3 22'!K86</f>
        <v>4.4584390347257877E-2</v>
      </c>
    </row>
    <row r="9" spans="1:17" x14ac:dyDescent="0.35">
      <c r="A9" s="5" t="str">
        <f>'Q2 19-Q3 19'!B74</f>
        <v>North Macedonia</v>
      </c>
      <c r="B9" s="112" t="e">
        <f>'Q4 18-Q1 19'!C64</f>
        <v>#DIV/0!</v>
      </c>
      <c r="C9" s="191">
        <f>'Q4 18-Q1 19'!G64</f>
        <v>0.55355178288243945</v>
      </c>
      <c r="D9" s="82">
        <f>'Q2 19-Q3 19'!D74</f>
        <v>0.57338391605026462</v>
      </c>
      <c r="E9" s="82">
        <f>'Q2 19-Q3 19'!I74</f>
        <v>0.78106015721100785</v>
      </c>
      <c r="F9" s="82">
        <f>'Q4 19-Q1 20'!D74</f>
        <v>0.83687924742914765</v>
      </c>
      <c r="G9" s="82">
        <f>'Q4 19-Q1 20'!I74</f>
        <v>0.80999818699983483</v>
      </c>
      <c r="H9" s="82">
        <f>'Q2 20-Q3 20'!D75</f>
        <v>0.78638069705093838</v>
      </c>
      <c r="I9" s="82">
        <f>'Q2 20-Q3 20'!I75</f>
        <v>0.76535682023486895</v>
      </c>
      <c r="J9" s="7">
        <v>0.73655871609678114</v>
      </c>
      <c r="K9" s="7">
        <v>0.72426822127588975</v>
      </c>
      <c r="L9" s="216">
        <f>'Q2 21-Q3 21'!D75</f>
        <v>0.72936655544915951</v>
      </c>
      <c r="M9" s="216">
        <f>'Q2 21-Q3 21'!I75</f>
        <v>4.9333952683032353E-2</v>
      </c>
      <c r="N9" s="216">
        <f>'Q4 21 -Q1 22'!E87</f>
        <v>1.2141570279244447E-3</v>
      </c>
      <c r="O9" s="216">
        <f>'Q4 21 -Q1 22'!K87</f>
        <v>5.6528823882258503E-4</v>
      </c>
      <c r="P9" s="82">
        <f>'Q2 22 - Q3 22'!E87</f>
        <v>1.6344964769032886E-3</v>
      </c>
      <c r="Q9" s="82">
        <f>'Q2 22 - Q3 22'!K87</f>
        <v>4.6850046397120608E-4</v>
      </c>
    </row>
    <row r="10" spans="1:17" x14ac:dyDescent="0.35">
      <c r="A10" s="5" t="str">
        <f>'Q2 19-Q3 19'!B75</f>
        <v>Serbia</v>
      </c>
      <c r="B10" s="7" t="e">
        <f>'Q4 18-Q1 19'!C66</f>
        <v>#DIV/0!</v>
      </c>
      <c r="C10" s="82">
        <f>'Q4 18-Q1 19'!G66</f>
        <v>0.15952780813558753</v>
      </c>
      <c r="D10" s="82">
        <f>'Q2 19-Q3 19'!D75</f>
        <v>0.17711573757273866</v>
      </c>
      <c r="E10" s="82" t="e">
        <f>'Q2 19-Q3 19'!I75</f>
        <v>#DIV/0!</v>
      </c>
      <c r="F10" s="82" t="e">
        <f>'Q4 19-Q1 20'!D75</f>
        <v>#DIV/0!</v>
      </c>
      <c r="G10" s="82" t="e">
        <f>'Q4 19-Q1 20'!I75</f>
        <v>#DIV/0!</v>
      </c>
      <c r="H10" s="82" t="e">
        <f>'Q2 20-Q3 20'!D76</f>
        <v>#DIV/0!</v>
      </c>
      <c r="I10" s="82" t="e">
        <f>'Q2 20-Q3 20'!I76</f>
        <v>#DIV/0!</v>
      </c>
      <c r="J10" s="7" t="e">
        <v>#DIV/0!</v>
      </c>
      <c r="K10" s="7" t="e">
        <v>#DIV/0!</v>
      </c>
      <c r="L10" s="172" t="e">
        <v>#DIV/0!</v>
      </c>
      <c r="M10" s="172" t="e">
        <v>#DIV/0!</v>
      </c>
      <c r="N10" s="172" t="e">
        <f>'Q4 21 -Q1 22'!E88</f>
        <v>#DIV/0!</v>
      </c>
      <c r="O10" s="172" t="e">
        <f>'Q4 21 -Q1 22'!K88</f>
        <v>#DIV/0!</v>
      </c>
      <c r="P10" s="82" t="e">
        <f>'Q2 22 - Q3 22'!E88</f>
        <v>#DIV/0!</v>
      </c>
      <c r="Q10" s="82" t="e">
        <f>'Q2 22 - Q3 22'!K88</f>
        <v>#DIV/0!</v>
      </c>
    </row>
    <row r="11" spans="1:17" x14ac:dyDescent="0.35">
      <c r="A11" s="10"/>
      <c r="B11" s="10"/>
      <c r="C11" s="10"/>
      <c r="D11" s="10"/>
      <c r="E11" s="10"/>
      <c r="F11" s="10"/>
      <c r="G11" s="10"/>
    </row>
    <row r="12" spans="1:17" x14ac:dyDescent="0.35">
      <c r="A12" s="393" t="s">
        <v>224</v>
      </c>
      <c r="B12" s="393"/>
      <c r="C12" s="393"/>
      <c r="D12" s="393"/>
      <c r="E12" s="393"/>
      <c r="F12" s="393"/>
      <c r="G12" s="393"/>
    </row>
    <row r="13" spans="1:17" ht="15" customHeight="1" x14ac:dyDescent="0.35">
      <c r="A13" s="12" t="s">
        <v>4</v>
      </c>
      <c r="B13" s="58" t="s">
        <v>5</v>
      </c>
      <c r="C13" s="56" t="s">
        <v>6</v>
      </c>
      <c r="D13" s="56" t="s">
        <v>54</v>
      </c>
      <c r="E13" s="74" t="s">
        <v>55</v>
      </c>
      <c r="F13" s="56" t="s">
        <v>153</v>
      </c>
      <c r="G13" s="74" t="s">
        <v>154</v>
      </c>
      <c r="H13" s="55" t="s">
        <v>201</v>
      </c>
      <c r="I13" s="55" t="s">
        <v>202</v>
      </c>
      <c r="J13" s="236" t="s">
        <v>204</v>
      </c>
      <c r="K13" s="236" t="s">
        <v>205</v>
      </c>
      <c r="L13" s="264" t="s">
        <v>246</v>
      </c>
      <c r="M13" s="264" t="s">
        <v>247</v>
      </c>
      <c r="N13" s="129" t="s">
        <v>249</v>
      </c>
      <c r="O13" s="130" t="s">
        <v>250</v>
      </c>
      <c r="P13" s="268" t="s">
        <v>298</v>
      </c>
      <c r="Q13" s="268" t="s">
        <v>299</v>
      </c>
    </row>
    <row r="14" spans="1:17" x14ac:dyDescent="0.35">
      <c r="A14" s="12" t="str">
        <f>'Q2 19-Q3 19'!B70</f>
        <v>Albania</v>
      </c>
      <c r="B14" s="18">
        <f>'Q4 18-Q1 19'!D62</f>
        <v>0.16795798169243212</v>
      </c>
      <c r="C14" s="98">
        <f>'Q4 18-Q1 19'!H62</f>
        <v>0.16512388210494061</v>
      </c>
      <c r="D14" s="98">
        <f>'Q2 19-Q3 19'!E70</f>
        <v>0.11080463492036044</v>
      </c>
      <c r="E14" s="98">
        <f>'Q2 19-Q3 19'!J70</f>
        <v>0.1217235041243493</v>
      </c>
      <c r="F14" s="98">
        <f>'Q4 19-Q1 20'!E70</f>
        <v>0.11940094119651071</v>
      </c>
      <c r="G14" s="98">
        <f>'Q4 19-Q1 20'!J70</f>
        <v>0.15797979916730392</v>
      </c>
      <c r="H14" s="98">
        <f>'Q2 20-Q3 20'!E71</f>
        <v>0.18465535242659456</v>
      </c>
      <c r="I14" s="98">
        <f>'Q2 20-Q3 20'!J71</f>
        <v>0.17143162910294837</v>
      </c>
      <c r="J14" s="193">
        <v>0.23234132153046991</v>
      </c>
      <c r="K14" s="193">
        <v>0.19567433820705174</v>
      </c>
      <c r="L14" s="263">
        <f>'Q2 21-Q3 21'!E71</f>
        <v>2.9555627058022924E-2</v>
      </c>
      <c r="M14" s="263">
        <f>'Q2 21-Q3 21'!J71</f>
        <v>4.3320020524741612E-2</v>
      </c>
      <c r="N14" s="308">
        <f>'Q4 21 -Q1 22'!F83</f>
        <v>4.255865263374041E-2</v>
      </c>
      <c r="O14" s="308">
        <f>'Q4 21 -Q1 22'!L83</f>
        <v>4.6004048058841701E-2</v>
      </c>
      <c r="P14" s="373">
        <f>'Q2 22 - Q3 22'!F83</f>
        <v>3.7433929869299519E-2</v>
      </c>
      <c r="Q14" s="373">
        <f>'Q2 22 - Q3 22'!L83</f>
        <v>5.8904774301721162E-2</v>
      </c>
    </row>
    <row r="15" spans="1:17" x14ac:dyDescent="0.35">
      <c r="A15" s="12" t="str">
        <f>'Q2 19-Q3 19'!B71</f>
        <v>Bosnia</v>
      </c>
      <c r="B15" s="18" t="e">
        <f>'Q4 18-Q1 19'!D61</f>
        <v>#DIV/0!</v>
      </c>
      <c r="C15" s="98" t="e">
        <f>'Q4 18-Q1 19'!H61</f>
        <v>#DIV/0!</v>
      </c>
      <c r="D15" s="98">
        <f>'Q2 19-Q3 19'!E71</f>
        <v>1.0697546755168856</v>
      </c>
      <c r="E15" s="98">
        <f>'Q2 19-Q3 19'!J71</f>
        <v>1.0057128090763541</v>
      </c>
      <c r="F15" s="98">
        <f>'Q4 19-Q1 20'!E71</f>
        <v>1.2826405992544803</v>
      </c>
      <c r="G15" s="98">
        <f>'Q4 19-Q1 20'!J71</f>
        <v>1.0647945490159665</v>
      </c>
      <c r="H15" s="98">
        <f>'Q2 20-Q3 20'!E72</f>
        <v>0.88659618595699041</v>
      </c>
      <c r="I15" s="98">
        <f>'Q2 20-Q3 20'!J72</f>
        <v>0.85735157969401554</v>
      </c>
      <c r="J15" s="193">
        <v>0.94507866302738097</v>
      </c>
      <c r="K15" s="193">
        <v>0.93468615620976314</v>
      </c>
      <c r="L15" s="263">
        <f>'Q2 21-Q3 21'!E72</f>
        <v>0.93509435689331644</v>
      </c>
      <c r="M15" s="263">
        <f>'Q2 21-Q3 21'!J72</f>
        <v>0.95332586890237991</v>
      </c>
      <c r="N15" s="308">
        <f>'Q4 21 -Q1 22'!F84</f>
        <v>0.96472825235615678</v>
      </c>
      <c r="O15" s="308">
        <f>'Q4 21 -Q1 22'!L84</f>
        <v>0.95354579795379046</v>
      </c>
      <c r="P15" s="373">
        <f>'Q2 22 - Q3 22'!F84</f>
        <v>0.99667656008097871</v>
      </c>
      <c r="Q15" s="373">
        <f>'Q2 22 - Q3 22'!L84</f>
        <v>0.95543600057986999</v>
      </c>
    </row>
    <row r="16" spans="1:17" x14ac:dyDescent="0.35">
      <c r="A16" s="12" t="str">
        <f>'Q2 19-Q3 19'!B72</f>
        <v>Kosovo*</v>
      </c>
      <c r="B16" s="18">
        <f>'Q4 18-Q1 19'!D63</f>
        <v>2.1564310173209904</v>
      </c>
      <c r="C16" s="98">
        <f>'Q4 18-Q1 19'!H63</f>
        <v>2.3949041220352392</v>
      </c>
      <c r="D16" s="98">
        <f>'Q2 19-Q3 19'!E72</f>
        <v>2.830109627016129</v>
      </c>
      <c r="E16" s="98">
        <f>'Q2 19-Q3 19'!J72</f>
        <v>2.6826338512144261</v>
      </c>
      <c r="F16" s="98">
        <f>'Q4 19-Q1 20'!E72</f>
        <v>2.8030393246021772</v>
      </c>
      <c r="G16" s="98">
        <f>'Q4 19-Q1 20'!J72</f>
        <v>2.7568431468047945</v>
      </c>
      <c r="H16" s="98">
        <f>'Q2 20-Q3 20'!E73</f>
        <v>2.7794174091992359</v>
      </c>
      <c r="I16" s="98">
        <f>'Q2 20-Q3 20'!J73</f>
        <v>2.7838733386341468</v>
      </c>
      <c r="J16" s="193">
        <v>2.5169366558465756</v>
      </c>
      <c r="K16" s="193">
        <v>2.5946267097248783</v>
      </c>
      <c r="L16" s="263">
        <f>'Q2 21-Q3 21'!E73</f>
        <v>2.4949498025313663</v>
      </c>
      <c r="M16" s="263">
        <f>'Q2 21-Q3 21'!J73</f>
        <v>2.6723756574399173</v>
      </c>
      <c r="N16" s="308">
        <f>'Q4 21 -Q1 22'!F85</f>
        <v>3.2352677118829414</v>
      </c>
      <c r="O16" s="308">
        <f>'Q4 21 -Q1 22'!L85</f>
        <v>2.6947564947034417</v>
      </c>
      <c r="P16" s="373">
        <f>'Q2 22 - Q3 22'!F85</f>
        <v>0.46950671451793569</v>
      </c>
      <c r="Q16" s="373">
        <f>'Q2 22 - Q3 22'!L85</f>
        <v>0.50619342603289819</v>
      </c>
    </row>
    <row r="17" spans="1:17" x14ac:dyDescent="0.35">
      <c r="A17" s="12" t="str">
        <f>'Q2 19-Q3 19'!B73</f>
        <v>Montenegro</v>
      </c>
      <c r="B17" s="18">
        <f>'Q4 18-Q1 19'!D65</f>
        <v>0.76219261413954142</v>
      </c>
      <c r="C17" s="98">
        <f>'Q4 18-Q1 19'!H65</f>
        <v>0.73743478251605676</v>
      </c>
      <c r="D17" s="98">
        <f>'Q2 19-Q3 19'!E73</f>
        <v>0.80020903615669192</v>
      </c>
      <c r="E17" s="98">
        <f>'Q2 19-Q3 19'!J73</f>
        <v>0.83753318636499297</v>
      </c>
      <c r="F17" s="98">
        <f>'Q4 19-Q1 20'!E73</f>
        <v>0.71087964056527986</v>
      </c>
      <c r="G17" s="98">
        <f>'Q4 19-Q1 20'!J73</f>
        <v>0.59019899492214734</v>
      </c>
      <c r="H17" s="98">
        <f>'Q2 20-Q3 20'!E74</f>
        <v>0.2851490821261628</v>
      </c>
      <c r="I17" s="98">
        <f>'Q2 20-Q3 20'!J74</f>
        <v>0.33532737493678849</v>
      </c>
      <c r="J17" s="193">
        <v>0.23488042412127291</v>
      </c>
      <c r="K17" s="193">
        <v>0.25073237499091577</v>
      </c>
      <c r="L17" s="263">
        <f>'Q2 21-Q3 21'!E74</f>
        <v>0.36253523999484188</v>
      </c>
      <c r="M17" s="263">
        <f>'Q2 21-Q3 21'!J74</f>
        <v>0.62684132579789442</v>
      </c>
      <c r="N17" s="308">
        <f>'Q4 21 -Q1 22'!F86</f>
        <v>0.54395617616936454</v>
      </c>
      <c r="O17" s="308">
        <f>'Q4 21 -Q1 22'!L86</f>
        <v>0.62417058846825457</v>
      </c>
      <c r="P17" s="373">
        <f>'Q2 22 - Q3 22'!F86</f>
        <v>0.73257842226386727</v>
      </c>
      <c r="Q17" s="373">
        <f>'Q2 22 - Q3 22'!L86</f>
        <v>0.85879670346952686</v>
      </c>
    </row>
    <row r="18" spans="1:17" x14ac:dyDescent="0.35">
      <c r="A18" s="12" t="str">
        <f>'Q2 19-Q3 19'!B74</f>
        <v>North Macedonia</v>
      </c>
      <c r="B18" s="18" t="e">
        <f>'Q4 18-Q1 19'!D64</f>
        <v>#DIV/0!</v>
      </c>
      <c r="C18" s="98">
        <f>'Q4 18-Q1 19'!H64</f>
        <v>1.3771666943422658</v>
      </c>
      <c r="D18" s="98">
        <f>'Q2 19-Q3 19'!E74</f>
        <v>1.4698555980179693</v>
      </c>
      <c r="E18" s="98">
        <f>'Q2 19-Q3 19'!J74</f>
        <v>1.3890766811774111</v>
      </c>
      <c r="F18" s="98">
        <f>'Q4 19-Q1 20'!E74</f>
        <v>1.3918232506083896</v>
      </c>
      <c r="G18" s="98">
        <f>'Q4 19-Q1 20'!J74</f>
        <v>1.4159223890847135</v>
      </c>
      <c r="H18" s="98">
        <f>'Q2 20-Q3 20'!E75</f>
        <v>1.2275669522130279</v>
      </c>
      <c r="I18" s="98">
        <f>'Q2 20-Q3 20'!J75</f>
        <v>1.7367994744131114</v>
      </c>
      <c r="J18" s="193">
        <v>1.2430370107575588</v>
      </c>
      <c r="K18" s="193">
        <v>1.1433680861804598</v>
      </c>
      <c r="L18" s="263">
        <f>'Q2 21-Q3 21'!E75</f>
        <v>1.221298851102369</v>
      </c>
      <c r="M18" s="263">
        <f>'Q2 21-Q3 21'!J75</f>
        <v>1.1927588184436788</v>
      </c>
      <c r="N18" s="308">
        <f>'Q4 21 -Q1 22'!F87</f>
        <v>0.98907514532426544</v>
      </c>
      <c r="O18" s="308">
        <f>'Q4 21 -Q1 22'!L87</f>
        <v>0.89337840993139606</v>
      </c>
      <c r="P18" s="373">
        <f>'Q2 22 - Q3 22'!F87</f>
        <v>1.1135756136151296</v>
      </c>
      <c r="Q18" s="373">
        <f>'Q2 22 - Q3 22'!L87</f>
        <v>1.8510736934869425</v>
      </c>
    </row>
    <row r="19" spans="1:17" x14ac:dyDescent="0.35">
      <c r="A19" s="12" t="str">
        <f>'Q2 19-Q3 19'!B75</f>
        <v>Serbia</v>
      </c>
      <c r="B19" s="18" t="e">
        <f>'Q4 18-Q1 19'!D66</f>
        <v>#DIV/0!</v>
      </c>
      <c r="C19" s="98">
        <f>'Q4 18-Q1 19'!H66</f>
        <v>0.96954355468513753</v>
      </c>
      <c r="D19" s="98">
        <f>'Q2 19-Q3 19'!E75</f>
        <v>1.0504404009316208</v>
      </c>
      <c r="E19" s="98">
        <f>'Q2 19-Q3 19'!J75</f>
        <v>0.9767695904886623</v>
      </c>
      <c r="F19" s="98">
        <f>'Q4 19-Q1 20'!E75</f>
        <v>0.87793054347022459</v>
      </c>
      <c r="G19" s="98">
        <f>'Q4 19-Q1 20'!J75</f>
        <v>0.84584324287099577</v>
      </c>
      <c r="H19" s="98">
        <f>'Q2 20-Q3 20'!E76</f>
        <v>0.75981776294594283</v>
      </c>
      <c r="I19" s="98">
        <f>'Q2 20-Q3 20'!J76</f>
        <v>0.76110401850222398</v>
      </c>
      <c r="J19" s="193">
        <v>0.75653164478541224</v>
      </c>
      <c r="K19" s="193">
        <v>0.71139919382387096</v>
      </c>
      <c r="L19" s="263">
        <f>'Q2 21-Q3 21'!E76</f>
        <v>0.75740662901553402</v>
      </c>
      <c r="M19" s="263">
        <f>'Q2 21-Q3 21'!J76</f>
        <v>0.60540791452333864</v>
      </c>
      <c r="N19" s="308">
        <f>'Q4 21 -Q1 22'!F88</f>
        <v>0.78139042404474734</v>
      </c>
      <c r="O19" s="308">
        <f>'Q4 21 -Q1 22'!L88</f>
        <v>0.80618352725869691</v>
      </c>
      <c r="P19" s="373">
        <f>'Q2 22 - Q3 22'!F88</f>
        <v>0.74347151582860171</v>
      </c>
      <c r="Q19" s="373">
        <f>'Q2 22 - Q3 22'!L88</f>
        <v>0.60770495736749108</v>
      </c>
    </row>
    <row r="20" spans="1:17" x14ac:dyDescent="0.35">
      <c r="A20" s="1"/>
      <c r="B20" s="1"/>
      <c r="C20" s="1"/>
      <c r="D20" s="1"/>
      <c r="E20" s="1"/>
      <c r="F20" s="1"/>
      <c r="G20" s="1"/>
    </row>
    <row r="21" spans="1:17" x14ac:dyDescent="0.35">
      <c r="A21" s="401" t="s">
        <v>225</v>
      </c>
      <c r="B21" s="401"/>
      <c r="C21" s="401"/>
      <c r="D21" s="401"/>
      <c r="E21" s="401"/>
      <c r="F21" s="401"/>
      <c r="G21" s="401"/>
      <c r="I21" s="170"/>
      <c r="J21" s="170"/>
    </row>
    <row r="22" spans="1:17" x14ac:dyDescent="0.35">
      <c r="A22" s="5" t="s">
        <v>4</v>
      </c>
      <c r="B22" s="59" t="s">
        <v>5</v>
      </c>
      <c r="C22" s="55" t="s">
        <v>6</v>
      </c>
      <c r="D22" s="55" t="s">
        <v>54</v>
      </c>
      <c r="E22" s="75" t="s">
        <v>55</v>
      </c>
      <c r="F22" s="56" t="s">
        <v>153</v>
      </c>
      <c r="G22" s="74" t="s">
        <v>154</v>
      </c>
      <c r="H22" s="55" t="s">
        <v>201</v>
      </c>
      <c r="I22" s="75" t="s">
        <v>202</v>
      </c>
      <c r="J22" s="231" t="s">
        <v>204</v>
      </c>
      <c r="K22" s="231" t="s">
        <v>205</v>
      </c>
      <c r="L22" s="264" t="s">
        <v>246</v>
      </c>
      <c r="M22" s="264" t="s">
        <v>247</v>
      </c>
      <c r="N22" s="129" t="s">
        <v>249</v>
      </c>
      <c r="O22" s="130" t="s">
        <v>250</v>
      </c>
      <c r="P22" s="268" t="s">
        <v>298</v>
      </c>
      <c r="Q22" s="268" t="s">
        <v>299</v>
      </c>
    </row>
    <row r="23" spans="1:17" x14ac:dyDescent="0.35">
      <c r="A23" s="5" t="str">
        <f>'Q2 19-Q3 19'!B70</f>
        <v>Albania</v>
      </c>
      <c r="B23" s="7">
        <f>'Q4 18-Q1 19'!E62</f>
        <v>0.67503504588107965</v>
      </c>
      <c r="C23" s="82">
        <f>'Q4 18-Q1 19'!I62</f>
        <v>0.74325199420465138</v>
      </c>
      <c r="D23" s="82">
        <f>'Q2 19-Q3 19'!F70</f>
        <v>0.59589194244179122</v>
      </c>
      <c r="E23" s="82">
        <f>'Q2 19-Q3 19'!K70</f>
        <v>0.4611700702238517</v>
      </c>
      <c r="F23" s="82">
        <f>'Q4 19-Q1 20'!F70</f>
        <v>0.53198029735932006</v>
      </c>
      <c r="G23" s="82">
        <f>'Q4 19-Q1 20'!K70</f>
        <v>0.51324046139657653</v>
      </c>
      <c r="H23" s="82">
        <f>'Q2 20-Q3 20'!F71</f>
        <v>0.64892973498012707</v>
      </c>
      <c r="I23" s="82">
        <f>'Q2 20-Q3 20'!K71</f>
        <v>0.3909988604904035</v>
      </c>
      <c r="J23" s="192">
        <v>0.96440971740508408</v>
      </c>
      <c r="K23" s="192">
        <v>0.71660649132666643</v>
      </c>
      <c r="L23" s="263">
        <f>'Q2 21-Q3 21'!F71</f>
        <v>8.0504490953457783E-2</v>
      </c>
      <c r="M23" s="263">
        <f>'Q2 21-Q3 21'!K71</f>
        <v>6.1382020515622256E-2</v>
      </c>
      <c r="N23" s="308">
        <f>'Q4 21 -Q1 22'!G83</f>
        <v>8.7219651121395514E-2</v>
      </c>
      <c r="O23" s="308">
        <f>'Q4 21 -Q1 22'!M83</f>
        <v>0.13367556194737404</v>
      </c>
      <c r="P23" s="373">
        <f>'Q2 22 - Q3 22'!G83</f>
        <v>7.4595407609023834E-2</v>
      </c>
      <c r="Q23" s="373">
        <f>'Q2 22 - Q3 22'!M83</f>
        <v>6.9698299366978397E-2</v>
      </c>
    </row>
    <row r="24" spans="1:17" x14ac:dyDescent="0.35">
      <c r="A24" s="5" t="str">
        <f>'Q2 19-Q3 19'!B71</f>
        <v>Bosnia</v>
      </c>
      <c r="B24" s="7" t="e">
        <f>'Q4 18-Q1 19'!E61</f>
        <v>#DIV/0!</v>
      </c>
      <c r="C24" s="82" t="e">
        <f>'Q4 18-Q1 19'!I61</f>
        <v>#DIV/0!</v>
      </c>
      <c r="D24" s="82">
        <f>'Q2 19-Q3 19'!F71</f>
        <v>1.8495946323734973</v>
      </c>
      <c r="E24" s="82">
        <f>'Q2 19-Q3 19'!K71</f>
        <v>1.5524995573393141</v>
      </c>
      <c r="F24" s="82">
        <f>'Q4 19-Q1 20'!F71</f>
        <v>1.6326134381993913</v>
      </c>
      <c r="G24" s="82">
        <f>'Q4 19-Q1 20'!K71</f>
        <v>1.8323993536631484</v>
      </c>
      <c r="H24" s="82">
        <f>'Q2 20-Q3 20'!F72</f>
        <v>1.7568988173455979</v>
      </c>
      <c r="I24" s="82">
        <f>'Q2 20-Q3 20'!K72</f>
        <v>1.5086229160090676</v>
      </c>
      <c r="J24" s="192">
        <v>1.8037570444583595</v>
      </c>
      <c r="K24" s="192">
        <v>2.1939539613571228</v>
      </c>
      <c r="L24" s="263">
        <f>'Q2 21-Q3 21'!F72</f>
        <v>2.0522948628174933</v>
      </c>
      <c r="M24" s="263">
        <f>'Q2 21-Q3 21'!K72</f>
        <v>1.5137450132421468</v>
      </c>
      <c r="N24" s="308">
        <f>'Q4 21 -Q1 22'!G84</f>
        <v>2.3292211567376651</v>
      </c>
      <c r="O24" s="308">
        <f>'Q4 21 -Q1 22'!M84</f>
        <v>2.4205593914766563</v>
      </c>
      <c r="P24" s="373">
        <f>'Q2 22 - Q3 22'!G84</f>
        <v>1.3696261401342555</v>
      </c>
      <c r="Q24" s="373">
        <f>'Q2 22 - Q3 22'!M84</f>
        <v>1.317231158804816</v>
      </c>
    </row>
    <row r="25" spans="1:17" x14ac:dyDescent="0.35">
      <c r="A25" s="5" t="str">
        <f>'Q2 19-Q3 19'!B72</f>
        <v>Kosovo*</v>
      </c>
      <c r="B25" s="7">
        <f>'Q4 18-Q1 19'!E63</f>
        <v>3.4893308884561614</v>
      </c>
      <c r="C25" s="82">
        <f>'Q4 18-Q1 19'!I63</f>
        <v>2.7088754976226426</v>
      </c>
      <c r="D25" s="82">
        <f>'Q2 19-Q3 19'!F72</f>
        <v>3.5487197112905999</v>
      </c>
      <c r="E25" s="82">
        <f>'Q2 19-Q3 19'!K72</f>
        <v>3.4406982305117171</v>
      </c>
      <c r="F25" s="82">
        <f>'Q4 19-Q1 20'!F72</f>
        <v>4.2317688452677507</v>
      </c>
      <c r="G25" s="82">
        <f>'Q4 19-Q1 20'!K72</f>
        <v>3.7549526528866903</v>
      </c>
      <c r="H25" s="82">
        <f>'Q2 20-Q3 20'!F73</f>
        <v>3.2565918263769729</v>
      </c>
      <c r="I25" s="82">
        <f>'Q2 20-Q3 20'!K73</f>
        <v>3.1577543065112712</v>
      </c>
      <c r="J25" s="192">
        <v>3.4026848293362959</v>
      </c>
      <c r="K25" s="192">
        <v>3.6402309287315</v>
      </c>
      <c r="L25" s="263">
        <f>'Q2 21-Q3 21'!F73</f>
        <v>3.6435752048262042</v>
      </c>
      <c r="M25" s="263">
        <f>'Q2 21-Q3 21'!K73</f>
        <v>3.3755094247491204</v>
      </c>
      <c r="N25" s="308">
        <f>'Q4 21 -Q1 22'!G85</f>
        <v>1.4621532115407434</v>
      </c>
      <c r="O25" s="308">
        <f>'Q4 21 -Q1 22'!M85</f>
        <v>1.3203291026055897</v>
      </c>
      <c r="P25" s="373">
        <f>'Q2 22 - Q3 22'!G85</f>
        <v>1.2087505372263376</v>
      </c>
      <c r="Q25" s="373">
        <f>'Q2 22 - Q3 22'!M85</f>
        <v>1.2449646279848117</v>
      </c>
    </row>
    <row r="26" spans="1:17" x14ac:dyDescent="0.35">
      <c r="A26" s="5" t="str">
        <f>'Q2 19-Q3 19'!B73</f>
        <v>Montenegro</v>
      </c>
      <c r="B26" s="7">
        <f>'Q4 18-Q1 19'!E65</f>
        <v>0.85587796125307702</v>
      </c>
      <c r="C26" s="82">
        <f>'Q4 18-Q1 19'!I65</f>
        <v>0.94126075228741524</v>
      </c>
      <c r="D26" s="82">
        <f>'Q2 19-Q3 19'!F73</f>
        <v>0.82758761808507741</v>
      </c>
      <c r="E26" s="82">
        <f>'Q2 19-Q3 19'!K73</f>
        <v>0.64358923783890332</v>
      </c>
      <c r="F26" s="82">
        <f>'Q4 19-Q1 20'!F73</f>
        <v>0.60933941047610019</v>
      </c>
      <c r="G26" s="82">
        <f>'Q4 19-Q1 20'!K73</f>
        <v>0.61889329777572599</v>
      </c>
      <c r="H26" s="82">
        <f>'Q2 20-Q3 20'!F74</f>
        <v>0.1628449211923006</v>
      </c>
      <c r="I26" s="82">
        <f>'Q2 20-Q3 20'!K74</f>
        <v>0.57419088177224165</v>
      </c>
      <c r="J26" s="192">
        <v>0.14215688975398189</v>
      </c>
      <c r="K26" s="192">
        <v>0.16500886313340049</v>
      </c>
      <c r="L26" s="263">
        <f>'Q2 21-Q3 21'!F74</f>
        <v>0.17036127792436423</v>
      </c>
      <c r="M26" s="263">
        <f>'Q2 21-Q3 21'!K74</f>
        <v>0.1642728337895524</v>
      </c>
      <c r="N26" s="308">
        <f>'Q4 21 -Q1 22'!G86</f>
        <v>0.17004552093492636</v>
      </c>
      <c r="O26" s="308">
        <f>'Q4 21 -Q1 22'!M86</f>
        <v>0.18406663920088343</v>
      </c>
      <c r="P26" s="373">
        <f>'Q2 22 - Q3 22'!G86</f>
        <v>1.576959326341931</v>
      </c>
      <c r="Q26" s="373">
        <f>'Q2 22 - Q3 22'!M86</f>
        <v>1.5530012497056231</v>
      </c>
    </row>
    <row r="27" spans="1:17" x14ac:dyDescent="0.35">
      <c r="A27" s="5" t="str">
        <f>'Q2 19-Q3 19'!B74</f>
        <v>North Macedonia</v>
      </c>
      <c r="B27" s="7" t="e">
        <f>'Q4 18-Q1 19'!E64</f>
        <v>#DIV/0!</v>
      </c>
      <c r="C27" s="82">
        <f>'Q4 18-Q1 19'!I64</f>
        <v>2.0435960483251994</v>
      </c>
      <c r="D27" s="82">
        <f>'Q2 19-Q3 19'!F74</f>
        <v>1.9425835323169567</v>
      </c>
      <c r="E27" s="82">
        <f>'Q2 19-Q3 19'!K74</f>
        <v>1.7571096760260734</v>
      </c>
      <c r="F27" s="82">
        <f>'Q4 19-Q1 20'!F74</f>
        <v>1.744250749526852</v>
      </c>
      <c r="G27" s="82">
        <f>'Q4 19-Q1 20'!K74</f>
        <v>1.7919986721873282</v>
      </c>
      <c r="H27" s="82">
        <f>'Q2 20-Q3 20'!F75</f>
        <v>1.5952413223746484</v>
      </c>
      <c r="I27" s="82">
        <f>'Q2 20-Q3 20'!K75</f>
        <v>2.1682588190875181</v>
      </c>
      <c r="J27" s="192">
        <v>1.7057827912975658</v>
      </c>
      <c r="K27" s="192">
        <v>1.6326148452129565</v>
      </c>
      <c r="L27" s="263">
        <f>'Q2 21-Q3 21'!F75</f>
        <v>1.562919345816729</v>
      </c>
      <c r="M27" s="263">
        <f>'Q2 21-Q3 21'!K75</f>
        <v>1.4039491856407336</v>
      </c>
      <c r="N27" s="308">
        <f>'Q4 21 -Q1 22'!G87</f>
        <v>1.1268320290361655</v>
      </c>
      <c r="O27" s="308">
        <f>'Q4 21 -Q1 22'!M87</f>
        <v>1.2369547318851886</v>
      </c>
      <c r="P27" s="373">
        <f>'Q2 22 - Q3 22'!G87</f>
        <v>1.0515805180552174</v>
      </c>
      <c r="Q27" s="373">
        <f>'Q2 22 - Q3 22'!M87</f>
        <v>1.015880221674571</v>
      </c>
    </row>
    <row r="28" spans="1:17" x14ac:dyDescent="0.35">
      <c r="A28" s="5" t="str">
        <f>'Q2 19-Q3 19'!B75</f>
        <v>Serbia</v>
      </c>
      <c r="B28" s="7" t="e">
        <f>'Q4 18-Q1 19'!E66</f>
        <v>#DIV/0!</v>
      </c>
      <c r="C28" s="82">
        <f>'Q4 18-Q1 19'!I66</f>
        <v>1.6689838765304363</v>
      </c>
      <c r="D28" s="82">
        <f>'Q2 19-Q3 19'!F75</f>
        <v>1.6542366313865757</v>
      </c>
      <c r="E28" s="82">
        <f>'Q2 19-Q3 19'!K75</f>
        <v>1.6582651037045495</v>
      </c>
      <c r="F28" s="82">
        <f>'Q4 19-Q1 20'!F75</f>
        <v>1.3643099179607383</v>
      </c>
      <c r="G28" s="82">
        <f>'Q4 19-Q1 20'!K75</f>
        <v>1.0708249465018269</v>
      </c>
      <c r="H28" s="82">
        <f>'Q2 20-Q3 20'!F76</f>
        <v>0.73457387107635896</v>
      </c>
      <c r="I28" s="82">
        <f>'Q2 20-Q3 20'!K76</f>
        <v>0.84353920741989885</v>
      </c>
      <c r="J28" s="192">
        <v>0.88213524563922907</v>
      </c>
      <c r="K28" s="192">
        <v>0.92434469893651805</v>
      </c>
      <c r="L28" s="263">
        <f>'Q2 21-Q3 21'!F76</f>
        <v>1.048877981698352</v>
      </c>
      <c r="M28" s="263">
        <f>'Q2 21-Q3 21'!K76</f>
        <v>1.0539830597381659</v>
      </c>
      <c r="N28" s="308">
        <f>'Q4 21 -Q1 22'!G88</f>
        <v>1.3987295533507647</v>
      </c>
      <c r="O28" s="308">
        <f>'Q4 21 -Q1 22'!M88</f>
        <v>1.7328788234741919</v>
      </c>
      <c r="P28" s="373">
        <f>'Q2 22 - Q3 22'!G88</f>
        <v>1.5867385003194214</v>
      </c>
      <c r="Q28" s="373">
        <f>'Q2 22 - Q3 22'!M88</f>
        <v>1.4098089827958826</v>
      </c>
    </row>
    <row r="29" spans="1:17" x14ac:dyDescent="0.35">
      <c r="A29" s="10"/>
      <c r="B29" s="10"/>
      <c r="C29" s="10"/>
      <c r="D29" s="10"/>
      <c r="E29" s="10"/>
      <c r="F29" s="10"/>
      <c r="G29" s="10"/>
    </row>
    <row r="30" spans="1:17" x14ac:dyDescent="0.35">
      <c r="A30" s="403" t="s">
        <v>295</v>
      </c>
      <c r="B30" s="403"/>
      <c r="C30" s="403"/>
      <c r="D30" s="403"/>
      <c r="E30" s="403"/>
      <c r="F30" s="403"/>
      <c r="G30" s="403"/>
    </row>
    <row r="31" spans="1:17" x14ac:dyDescent="0.35">
      <c r="A31" s="12" t="s">
        <v>4</v>
      </c>
      <c r="B31" s="58" t="s">
        <v>56</v>
      </c>
      <c r="C31" s="56" t="s">
        <v>57</v>
      </c>
      <c r="D31" s="56" t="s">
        <v>54</v>
      </c>
      <c r="E31" s="74" t="s">
        <v>55</v>
      </c>
      <c r="F31" s="56" t="s">
        <v>153</v>
      </c>
      <c r="G31" s="74" t="s">
        <v>154</v>
      </c>
      <c r="H31" s="55" t="s">
        <v>201</v>
      </c>
      <c r="I31" s="75" t="s">
        <v>202</v>
      </c>
      <c r="J31" s="231" t="s">
        <v>204</v>
      </c>
      <c r="K31" s="231" t="s">
        <v>205</v>
      </c>
      <c r="L31" s="264" t="s">
        <v>246</v>
      </c>
      <c r="M31" s="264" t="s">
        <v>247</v>
      </c>
      <c r="N31" s="356" t="s">
        <v>249</v>
      </c>
      <c r="O31" s="359" t="s">
        <v>250</v>
      </c>
      <c r="P31" s="359" t="s">
        <v>298</v>
      </c>
      <c r="Q31" s="359" t="s">
        <v>299</v>
      </c>
    </row>
    <row r="32" spans="1:17" x14ac:dyDescent="0.35">
      <c r="A32" s="12" t="str">
        <f>'Q2 19-Q3 19'!B70</f>
        <v>Albania</v>
      </c>
      <c r="B32" s="24"/>
      <c r="C32" s="72"/>
      <c r="D32" s="72" t="e">
        <f>'Q2 19-Q3 19'!C70</f>
        <v>#DIV/0!</v>
      </c>
      <c r="E32" s="72">
        <f>'Q2 19-Q3 19'!H70</f>
        <v>4.0775505406421268E-2</v>
      </c>
      <c r="F32" s="72">
        <f>'Q4 19-Q1 20'!C70</f>
        <v>5.0962731462136236E-2</v>
      </c>
      <c r="G32" s="72">
        <f>'Q4 19-Q1 20'!H70</f>
        <v>3.838856702253518E-2</v>
      </c>
      <c r="H32" s="72">
        <f>'Q2 20-Q3 20'!C71</f>
        <v>4.2000835584618798E-2</v>
      </c>
      <c r="I32" s="72">
        <f>'Q2 20-Q3 20'!H71</f>
        <v>4.1041195424177723E-2</v>
      </c>
      <c r="J32" s="265">
        <v>4.9476006084542147E-2</v>
      </c>
      <c r="K32" s="265">
        <v>4.5641025705658325E-2</v>
      </c>
      <c r="L32" s="263">
        <f>'Q2 21-Q3 21'!C71</f>
        <v>9.0915891309205341E-2</v>
      </c>
      <c r="M32" s="263">
        <f>'Q2 21-Q3 21'!H71</f>
        <v>2.1913657942059231E-3</v>
      </c>
      <c r="N32" s="358">
        <f>'Q4 21 -Q1 22'!D83</f>
        <v>4.2815863506823593E-2</v>
      </c>
      <c r="O32" s="358">
        <f>'Q4 21 -Q1 22'!J83</f>
        <v>4.2402487491207903E-2</v>
      </c>
      <c r="P32" s="376">
        <f>'Q2 22 - Q3 22'!D83</f>
        <v>3.7741199002343163E-2</v>
      </c>
      <c r="Q32" s="376">
        <f>'Q2 22 - Q3 22'!J83</f>
        <v>4.3992891840367164E-2</v>
      </c>
    </row>
    <row r="33" spans="1:34" x14ac:dyDescent="0.35">
      <c r="A33" s="12" t="str">
        <f>'Q2 19-Q3 19'!B71</f>
        <v>Bosnia</v>
      </c>
      <c r="B33" s="24"/>
      <c r="C33" s="72"/>
      <c r="D33" s="72" t="e">
        <f>'Q2 19-Q3 19'!C71</f>
        <v>#DIV/0!</v>
      </c>
      <c r="E33" s="72">
        <f>'Q2 19-Q3 19'!H71</f>
        <v>0.13292539391112826</v>
      </c>
      <c r="F33" s="72">
        <f>'Q4 19-Q1 20'!C71</f>
        <v>0.13350512654731558</v>
      </c>
      <c r="G33" s="72">
        <f>'Q4 19-Q1 20'!H71</f>
        <v>0.131698378914689</v>
      </c>
      <c r="H33" s="72">
        <f>'Q2 20-Q3 20'!C72</f>
        <v>0.11548372122299327</v>
      </c>
      <c r="I33" s="72">
        <f>'Q2 20-Q3 20'!H72</f>
        <v>0.11333644301254564</v>
      </c>
      <c r="J33" s="265">
        <v>0.1267834677276877</v>
      </c>
      <c r="K33" s="265">
        <v>0.13497132939401998</v>
      </c>
      <c r="L33" s="263">
        <f>'Q2 21-Q3 21'!C72</f>
        <v>0.13340264178009881</v>
      </c>
      <c r="M33" s="263">
        <f>'Q2 21-Q3 21'!H72</f>
        <v>4.6477332164611182E-2</v>
      </c>
      <c r="N33" s="358">
        <f>'Q4 21 -Q1 22'!D84</f>
        <v>4.427066007810989E-2</v>
      </c>
      <c r="O33" s="358">
        <f>'Q4 21 -Q1 22'!J84</f>
        <v>4.273921800028848E-2</v>
      </c>
      <c r="P33" s="376">
        <f>'Q2 22 - Q3 22'!D84</f>
        <v>4.2065495911686311E-2</v>
      </c>
      <c r="Q33" s="376">
        <f>'Q2 22 - Q3 22'!J84</f>
        <v>3.9931465201010666E-2</v>
      </c>
    </row>
    <row r="34" spans="1:34" ht="15" customHeight="1" x14ac:dyDescent="0.35">
      <c r="A34" s="12" t="str">
        <f>'Q2 19-Q3 19'!B72</f>
        <v>Kosovo*</v>
      </c>
      <c r="B34" s="24"/>
      <c r="C34" s="72"/>
      <c r="D34" s="72" t="e">
        <f>'Q2 19-Q3 19'!C72</f>
        <v>#DIV/0!</v>
      </c>
      <c r="E34" s="72">
        <f>'Q2 19-Q3 19'!H72</f>
        <v>0.22560956723999542</v>
      </c>
      <c r="F34" s="72">
        <f>'Q4 19-Q1 20'!C72</f>
        <v>0.1427990861917415</v>
      </c>
      <c r="G34" s="72">
        <f>'Q4 19-Q1 20'!H72</f>
        <v>0.14467024601992567</v>
      </c>
      <c r="H34" s="72">
        <f>'Q2 20-Q3 20'!C73</f>
        <v>0.16313453419806739</v>
      </c>
      <c r="I34" s="72">
        <f>'Q2 20-Q3 20'!H73</f>
        <v>0.16212169529537704</v>
      </c>
      <c r="J34" s="265">
        <v>0.17171593385439529</v>
      </c>
      <c r="K34" s="265">
        <v>0.16358884103835744</v>
      </c>
      <c r="L34" s="263">
        <f>'Q2 21-Q3 21'!C73</f>
        <v>0.14986496342909528</v>
      </c>
      <c r="M34" s="263">
        <f>'Q2 21-Q3 21'!H73</f>
        <v>0.14760625751914577</v>
      </c>
      <c r="N34" s="358">
        <f>'Q4 21 -Q1 22'!D85</f>
        <v>0.15069230314118662</v>
      </c>
      <c r="O34" s="358">
        <f>'Q4 21 -Q1 22'!J85</f>
        <v>0.14607305503483636</v>
      </c>
      <c r="P34" s="376">
        <f>'Q2 22 - Q3 22'!D85</f>
        <v>0.1629016859761091</v>
      </c>
      <c r="Q34" s="376">
        <f>'Q2 22 - Q3 22'!J85</f>
        <v>0.16684760250688255</v>
      </c>
    </row>
    <row r="35" spans="1:34" x14ac:dyDescent="0.35">
      <c r="A35" s="12" t="str">
        <f>'Q2 19-Q3 19'!B73</f>
        <v>Montenegro</v>
      </c>
      <c r="B35" s="24"/>
      <c r="C35" s="72"/>
      <c r="D35" s="72" t="e">
        <f>'Q2 19-Q3 19'!C73</f>
        <v>#DIV/0!</v>
      </c>
      <c r="E35" s="72">
        <f>'Q2 19-Q3 19'!H73</f>
        <v>6.0375201636795458E-3</v>
      </c>
      <c r="F35" s="72">
        <f>'Q4 19-Q1 20'!C73</f>
        <v>6.1406050123439171E-3</v>
      </c>
      <c r="G35" s="72">
        <f>'Q4 19-Q1 20'!H73</f>
        <v>5.8325117481199239E-3</v>
      </c>
      <c r="H35" s="72">
        <f>'Q2 20-Q3 20'!C74</f>
        <v>3.1799110588758752E-3</v>
      </c>
      <c r="I35" s="72">
        <f>'Q2 20-Q3 20'!H74</f>
        <v>4.0949336033593116E-3</v>
      </c>
      <c r="J35" s="265">
        <v>4.2313803417254161E-3</v>
      </c>
      <c r="K35" s="265">
        <v>5.1033748006567231E-3</v>
      </c>
      <c r="L35" s="263">
        <f>'Q2 21-Q3 21'!C74</f>
        <v>5.5786166865832544E-3</v>
      </c>
      <c r="M35" s="266">
        <f>'Q2 21-Q3 21'!H74</f>
        <v>8.0175223107623612E-3</v>
      </c>
      <c r="N35" s="358">
        <f>'Q4 21 -Q1 22'!D86</f>
        <v>7.1223070012963732E-3</v>
      </c>
      <c r="O35" s="358">
        <f>'Q4 21 -Q1 22'!J86</f>
        <v>8.0923087477237851E-3</v>
      </c>
      <c r="P35" s="376">
        <f>'Q2 22 - Q3 22'!D86</f>
        <v>9.2395225726224928E-3</v>
      </c>
      <c r="Q35" s="376">
        <f>'Q2 22 - Q3 22'!J86</f>
        <v>9.9029181652356482E-3</v>
      </c>
    </row>
    <row r="36" spans="1:34" x14ac:dyDescent="0.35">
      <c r="A36" s="12" t="str">
        <f>'Q2 19-Q3 19'!B74</f>
        <v>North Macedonia</v>
      </c>
      <c r="B36" s="24"/>
      <c r="C36" s="72"/>
      <c r="D36" s="72" t="e">
        <f>'Q2 19-Q3 19'!C74</f>
        <v>#DIV/0!</v>
      </c>
      <c r="E36" s="72">
        <f>'Q2 19-Q3 19'!H74</f>
        <v>9.4558447005164289E-2</v>
      </c>
      <c r="F36" s="72">
        <f>'Q4 19-Q1 20'!C74</f>
        <v>8.5495670596032858E-2</v>
      </c>
      <c r="G36" s="72">
        <f>'Q4 19-Q1 20'!H74</f>
        <v>5.9144080442649641E-2</v>
      </c>
      <c r="H36" s="72">
        <f>'Q2 20-Q3 20'!C75</f>
        <v>5.9290938752502027E-2</v>
      </c>
      <c r="I36" s="72">
        <f>'Q2 20-Q3 20'!H75</f>
        <v>6.1259609556141903E-2</v>
      </c>
      <c r="J36" s="265">
        <v>5.8945606758684148E-2</v>
      </c>
      <c r="K36" s="265">
        <v>5.5288979089320775E-2</v>
      </c>
      <c r="L36" s="263">
        <f>'Q2 21-Q3 21'!C75</f>
        <v>5.5118656349193974E-2</v>
      </c>
      <c r="M36" s="263">
        <f>'Q2 21-Q3 21'!H75</f>
        <v>7.0084530402785197E-3</v>
      </c>
      <c r="N36" s="358">
        <f>'Q4 21 -Q1 22'!D87</f>
        <v>4.5545138765664172E-3</v>
      </c>
      <c r="O36" s="358">
        <f>'Q4 21 -Q1 22'!J87</f>
        <v>3.6790126222799868E-3</v>
      </c>
      <c r="P36" s="376">
        <f>'Q2 22 - Q3 22'!D87</f>
        <v>3.283403096120247E-3</v>
      </c>
      <c r="Q36" s="376">
        <f>'Q2 22 - Q3 22'!J87</f>
        <v>3.3485183069269825E-3</v>
      </c>
    </row>
    <row r="37" spans="1:34" x14ac:dyDescent="0.35">
      <c r="A37" s="12" t="str">
        <f>'Q2 19-Q3 19'!B75</f>
        <v>Serbia</v>
      </c>
      <c r="B37" s="24"/>
      <c r="C37" s="72"/>
      <c r="D37" s="72" t="e">
        <f>'Q2 19-Q3 19'!C75</f>
        <v>#DIV/0!</v>
      </c>
      <c r="E37" s="72">
        <f>'Q2 19-Q3 19'!H75</f>
        <v>6.6921353978017573E-2</v>
      </c>
      <c r="F37" s="72">
        <f>'Q4 19-Q1 20'!C75</f>
        <v>8.144593016295458E-2</v>
      </c>
      <c r="G37" s="72">
        <f>'Q4 19-Q1 20'!H75</f>
        <v>7.0012524241619328E-2</v>
      </c>
      <c r="H37" s="72">
        <f>'Q2 20-Q3 20'!C76</f>
        <v>6.9611613694746916E-2</v>
      </c>
      <c r="I37" s="72">
        <f>'Q2 20-Q3 20'!H76</f>
        <v>6.3139757505733876E-2</v>
      </c>
      <c r="J37" s="265">
        <v>6.270140601479679E-2</v>
      </c>
      <c r="K37" s="265">
        <v>6.0498564997614676E-2</v>
      </c>
      <c r="L37" s="263">
        <f>'Q2 21-Q3 21'!C76</f>
        <v>5.7987290767997704E-2</v>
      </c>
      <c r="M37" s="263">
        <f>'Q2 21-Q3 21'!H76</f>
        <v>1.0319036178547077E-2</v>
      </c>
      <c r="N37" s="358">
        <f>'Q4 21 -Q1 22'!D88</f>
        <v>1.3790390895915558E-2</v>
      </c>
      <c r="O37" s="358">
        <f>'Q4 21 -Q1 22'!J88</f>
        <v>1.3138540470940969E-2</v>
      </c>
      <c r="P37" s="376">
        <f>'Q2 22 - Q3 22'!D88</f>
        <v>1.0282939299052159E-2</v>
      </c>
      <c r="Q37" s="376">
        <f>'Q2 22 - Q3 22'!J88</f>
        <v>7.4047554873252226E-3</v>
      </c>
    </row>
    <row r="38" spans="1:34" s="2" customFormat="1" x14ac:dyDescent="0.35">
      <c r="A38" s="6"/>
      <c r="E38" s="118"/>
      <c r="J38" s="6"/>
      <c r="K38" s="6"/>
    </row>
    <row r="39" spans="1:34" s="122" customFormat="1" x14ac:dyDescent="0.35">
      <c r="A39" s="311" t="s">
        <v>222</v>
      </c>
      <c r="B39" s="316" t="s">
        <v>89</v>
      </c>
      <c r="C39" s="316"/>
      <c r="D39" s="316"/>
      <c r="E39" s="316"/>
      <c r="F39" s="316"/>
      <c r="G39" s="316"/>
      <c r="H39" s="316"/>
      <c r="I39" s="316"/>
      <c r="J39" s="316"/>
      <c r="K39" s="316"/>
      <c r="L39" s="316"/>
      <c r="M39" s="316"/>
      <c r="N39" s="254"/>
      <c r="O39" s="254"/>
      <c r="P39" s="254"/>
      <c r="Q39" s="254"/>
      <c r="T39" s="363" t="s">
        <v>223</v>
      </c>
      <c r="U39" s="364" t="str">
        <f>A30</f>
        <v>WB RLAH+ and RLAH</v>
      </c>
      <c r="V39" s="363"/>
      <c r="W39" s="254"/>
      <c r="X39" s="254"/>
      <c r="Y39" s="254"/>
      <c r="Z39" s="254"/>
      <c r="AA39" s="254"/>
      <c r="AB39" s="254"/>
      <c r="AC39" s="254"/>
      <c r="AD39" s="254"/>
      <c r="AE39" s="254"/>
      <c r="AF39" s="254"/>
    </row>
    <row r="40" spans="1:34" s="122" customFormat="1" x14ac:dyDescent="0.35">
      <c r="A40" s="342" t="str">
        <f>A4</f>
        <v>Country</v>
      </c>
      <c r="B40" s="343" t="str">
        <f>B4</f>
        <v>Q4 2018</v>
      </c>
      <c r="C40" s="343" t="str">
        <f>C4</f>
        <v>Q1 2019</v>
      </c>
      <c r="D40" s="344" t="str">
        <f>D4</f>
        <v>Q2 2019</v>
      </c>
      <c r="E40" s="344" t="str">
        <f>E4</f>
        <v>Q3 2019</v>
      </c>
      <c r="F40" s="343" t="s">
        <v>153</v>
      </c>
      <c r="G40" s="343" t="s">
        <v>154</v>
      </c>
      <c r="H40" s="344" t="str">
        <f>H4</f>
        <v>Q2 2020</v>
      </c>
      <c r="I40" s="343" t="s">
        <v>202</v>
      </c>
      <c r="J40" s="343" t="s">
        <v>204</v>
      </c>
      <c r="K40" s="343" t="s">
        <v>205</v>
      </c>
      <c r="L40" s="343" t="s">
        <v>246</v>
      </c>
      <c r="M40" s="343" t="s">
        <v>247</v>
      </c>
      <c r="N40" s="345" t="s">
        <v>249</v>
      </c>
      <c r="O40" s="345" t="s">
        <v>250</v>
      </c>
      <c r="P40" s="268" t="s">
        <v>298</v>
      </c>
      <c r="Q40" s="268" t="s">
        <v>299</v>
      </c>
      <c r="T40" s="345" t="str">
        <f t="shared" ref="T40:T46" si="0">A40</f>
        <v>Country</v>
      </c>
      <c r="U40" s="345" t="str">
        <f t="shared" ref="U40:Z40" si="1">D40</f>
        <v>Q2 2019</v>
      </c>
      <c r="V40" s="345" t="str">
        <f t="shared" si="1"/>
        <v>Q3 2019</v>
      </c>
      <c r="W40" s="345" t="str">
        <f t="shared" si="1"/>
        <v>Q4 2019</v>
      </c>
      <c r="X40" s="345" t="str">
        <f t="shared" si="1"/>
        <v>Q1 2020</v>
      </c>
      <c r="Y40" s="345" t="str">
        <f t="shared" si="1"/>
        <v>Q2 2020</v>
      </c>
      <c r="Z40" s="345" t="str">
        <f t="shared" si="1"/>
        <v>Q3 2020</v>
      </c>
      <c r="AA40" s="345" t="s">
        <v>204</v>
      </c>
      <c r="AB40" s="345" t="s">
        <v>205</v>
      </c>
      <c r="AC40" s="345" t="s">
        <v>246</v>
      </c>
      <c r="AD40" s="345" t="s">
        <v>247</v>
      </c>
      <c r="AE40" s="360" t="s">
        <v>249</v>
      </c>
      <c r="AF40" s="360" t="s">
        <v>250</v>
      </c>
      <c r="AG40" s="360" t="s">
        <v>298</v>
      </c>
      <c r="AH40" s="360" t="s">
        <v>299</v>
      </c>
    </row>
    <row r="41" spans="1:34" s="122" customFormat="1" x14ac:dyDescent="0.35">
      <c r="A41" s="313" t="str">
        <f t="shared" ref="A41:A46" si="2">A5</f>
        <v>Albania</v>
      </c>
      <c r="B41" s="314">
        <f t="shared" ref="B41:G41" si="3">B5*100</f>
        <v>29.196618156613418</v>
      </c>
      <c r="C41" s="314">
        <f t="shared" si="3"/>
        <v>26.228453942697122</v>
      </c>
      <c r="D41" s="314">
        <f t="shared" si="3"/>
        <v>13.200286318514157</v>
      </c>
      <c r="E41" s="314">
        <f t="shared" si="3"/>
        <v>10.847565717120116</v>
      </c>
      <c r="F41" s="315">
        <f>F5*100</f>
        <v>12.586372892774399</v>
      </c>
      <c r="G41" s="315">
        <f t="shared" si="3"/>
        <v>12.365564894821508</v>
      </c>
      <c r="H41" s="315">
        <f t="shared" ref="H41:O41" si="4">H5*100</f>
        <v>10.985020259897373</v>
      </c>
      <c r="I41" s="315">
        <f t="shared" si="4"/>
        <v>9.1148036508515684</v>
      </c>
      <c r="J41" s="315">
        <f t="shared" si="4"/>
        <v>18.940285608432504</v>
      </c>
      <c r="K41" s="315">
        <f t="shared" si="4"/>
        <v>18.057864297511369</v>
      </c>
      <c r="L41" s="315">
        <f t="shared" si="4"/>
        <v>0.62322543444757383</v>
      </c>
      <c r="M41" s="315">
        <f t="shared" si="4"/>
        <v>0.3985769598294997</v>
      </c>
      <c r="N41" s="267">
        <f t="shared" si="4"/>
        <v>1.0308302826355662</v>
      </c>
      <c r="O41" s="267">
        <f t="shared" si="4"/>
        <v>1.1143145451924463</v>
      </c>
      <c r="P41" s="267">
        <f>P5*100</f>
        <v>1.2785712370903617</v>
      </c>
      <c r="Q41" s="267">
        <f>Q5*100</f>
        <v>1.4019905648492341</v>
      </c>
      <c r="R41" s="182"/>
      <c r="S41" s="182"/>
      <c r="T41" s="312" t="str">
        <f t="shared" si="0"/>
        <v>Albania</v>
      </c>
      <c r="U41" s="312" t="e">
        <f t="shared" ref="U41:AD41" si="5">D32*100</f>
        <v>#DIV/0!</v>
      </c>
      <c r="V41" s="317">
        <f t="shared" si="5"/>
        <v>4.0775505406421271</v>
      </c>
      <c r="W41" s="315">
        <f t="shared" si="5"/>
        <v>5.0962731462136235</v>
      </c>
      <c r="X41" s="315">
        <f t="shared" si="5"/>
        <v>3.8388567022535183</v>
      </c>
      <c r="Y41" s="315">
        <f t="shared" si="5"/>
        <v>4.2000835584618796</v>
      </c>
      <c r="Z41" s="315">
        <f t="shared" si="5"/>
        <v>4.1041195424177719</v>
      </c>
      <c r="AA41" s="315">
        <f t="shared" si="5"/>
        <v>4.9476006084542146</v>
      </c>
      <c r="AB41" s="315">
        <f t="shared" si="5"/>
        <v>4.5641025705658329</v>
      </c>
      <c r="AC41" s="315">
        <f t="shared" si="5"/>
        <v>9.0915891309205339</v>
      </c>
      <c r="AD41" s="315">
        <f t="shared" si="5"/>
        <v>0.21913657942059231</v>
      </c>
      <c r="AE41" s="361">
        <f t="shared" ref="AE41:AE46" si="6">N32*100</f>
        <v>4.2815863506823595</v>
      </c>
      <c r="AF41" s="361">
        <f t="shared" ref="AF41:AF46" si="7">O32*100</f>
        <v>4.2402487491207905</v>
      </c>
      <c r="AG41" s="361">
        <f t="shared" ref="AG41:AH46" si="8">P32*100</f>
        <v>3.7741199002343162</v>
      </c>
      <c r="AH41" s="361">
        <f t="shared" si="8"/>
        <v>4.3992891840367161</v>
      </c>
    </row>
    <row r="42" spans="1:34" s="122" customFormat="1" x14ac:dyDescent="0.35">
      <c r="A42" s="313" t="str">
        <f t="shared" si="2"/>
        <v>Bosnia</v>
      </c>
      <c r="B42" s="314" t="e">
        <f t="shared" ref="B42:G46" si="9">B6*100</f>
        <v>#DIV/0!</v>
      </c>
      <c r="C42" s="314" t="e">
        <f t="shared" si="9"/>
        <v>#DIV/0!</v>
      </c>
      <c r="D42" s="314">
        <f t="shared" si="9"/>
        <v>16.518009960802843</v>
      </c>
      <c r="E42" s="314">
        <f t="shared" si="9"/>
        <v>20.455530007664368</v>
      </c>
      <c r="F42" s="315">
        <f t="shared" si="9"/>
        <v>20.763405028779157</v>
      </c>
      <c r="G42" s="315">
        <f t="shared" si="9"/>
        <v>20.54554390563565</v>
      </c>
      <c r="H42" s="315">
        <f t="shared" ref="H42:Q42" si="10">H6*100</f>
        <v>18.36889747541624</v>
      </c>
      <c r="I42" s="315">
        <f t="shared" si="10"/>
        <v>18.552054354804195</v>
      </c>
      <c r="J42" s="315">
        <f t="shared" si="10"/>
        <v>19.363155647518639</v>
      </c>
      <c r="K42" s="315">
        <f t="shared" si="10"/>
        <v>18.985606579849211</v>
      </c>
      <c r="L42" s="315">
        <f t="shared" si="10"/>
        <v>19.343727338651195</v>
      </c>
      <c r="M42" s="315">
        <f t="shared" si="10"/>
        <v>0</v>
      </c>
      <c r="N42" s="267">
        <f t="shared" si="10"/>
        <v>101.7815860185691</v>
      </c>
      <c r="O42" s="267">
        <f t="shared" si="10"/>
        <v>107.05477820779994</v>
      </c>
      <c r="P42" s="267" t="e">
        <f t="shared" si="10"/>
        <v>#DIV/0!</v>
      </c>
      <c r="Q42" s="267" t="e">
        <f t="shared" si="10"/>
        <v>#DIV/0!</v>
      </c>
      <c r="R42" s="182"/>
      <c r="S42" s="182"/>
      <c r="T42" s="312" t="str">
        <f t="shared" si="0"/>
        <v>Bosnia</v>
      </c>
      <c r="U42" s="317" t="e">
        <f>D33</f>
        <v>#DIV/0!</v>
      </c>
      <c r="V42" s="317">
        <f t="shared" ref="V42:X46" si="11">E33*100</f>
        <v>13.292539391112825</v>
      </c>
      <c r="W42" s="315">
        <f t="shared" si="11"/>
        <v>13.350512654731558</v>
      </c>
      <c r="X42" s="315">
        <f>G33*100</f>
        <v>13.1698378914689</v>
      </c>
      <c r="Y42" s="315">
        <f t="shared" ref="Y42:AA46" si="12">H33*100</f>
        <v>11.548372122299327</v>
      </c>
      <c r="Z42" s="315">
        <f t="shared" si="12"/>
        <v>11.333644301254564</v>
      </c>
      <c r="AA42" s="315">
        <f t="shared" si="12"/>
        <v>12.678346772768769</v>
      </c>
      <c r="AB42" s="315">
        <f t="shared" ref="AB42:AD46" si="13">K33*100</f>
        <v>13.497132939401999</v>
      </c>
      <c r="AC42" s="315">
        <f t="shared" si="13"/>
        <v>13.34026417800988</v>
      </c>
      <c r="AD42" s="315">
        <f t="shared" si="13"/>
        <v>4.647733216461118</v>
      </c>
      <c r="AE42" s="361">
        <f t="shared" si="6"/>
        <v>4.4270660078109891</v>
      </c>
      <c r="AF42" s="361">
        <f t="shared" si="7"/>
        <v>4.2739218000288481</v>
      </c>
      <c r="AG42" s="361">
        <f t="shared" si="8"/>
        <v>4.2065495911686313</v>
      </c>
      <c r="AH42" s="361">
        <f t="shared" si="8"/>
        <v>3.9931465201010665</v>
      </c>
    </row>
    <row r="43" spans="1:34" s="122" customFormat="1" x14ac:dyDescent="0.35">
      <c r="A43" s="313" t="str">
        <f t="shared" si="2"/>
        <v>Kosovo*</v>
      </c>
      <c r="B43" s="314">
        <f t="shared" si="9"/>
        <v>155.04533869368737</v>
      </c>
      <c r="C43" s="314">
        <f t="shared" si="9"/>
        <v>154.79625932761172</v>
      </c>
      <c r="D43" s="314">
        <f t="shared" si="9"/>
        <v>102.75704158327122</v>
      </c>
      <c r="E43" s="314" t="e">
        <f t="shared" si="9"/>
        <v>#DIV/0!</v>
      </c>
      <c r="F43" s="315" t="e">
        <f t="shared" si="9"/>
        <v>#DIV/0!</v>
      </c>
      <c r="G43" s="315" t="e">
        <f t="shared" si="9"/>
        <v>#DIV/0!</v>
      </c>
      <c r="H43" s="315" t="e">
        <f>H7*100</f>
        <v>#DIV/0!</v>
      </c>
      <c r="I43" s="315" t="e">
        <f t="shared" ref="I43:Q43" si="14">I7*100</f>
        <v>#DIV/0!</v>
      </c>
      <c r="J43" s="315" t="e">
        <f t="shared" si="14"/>
        <v>#DIV/0!</v>
      </c>
      <c r="K43" s="315" t="e">
        <f t="shared" si="14"/>
        <v>#DIV/0!</v>
      </c>
      <c r="L43" s="315" t="e">
        <f t="shared" si="14"/>
        <v>#DIV/0!</v>
      </c>
      <c r="M43" s="315" t="e">
        <f t="shared" si="14"/>
        <v>#DIV/0!</v>
      </c>
      <c r="N43" s="315" t="e">
        <f t="shared" si="14"/>
        <v>#DIV/0!</v>
      </c>
      <c r="O43" s="315" t="e">
        <f t="shared" si="14"/>
        <v>#DIV/0!</v>
      </c>
      <c r="P43" s="267" t="e">
        <f t="shared" si="14"/>
        <v>#DIV/0!</v>
      </c>
      <c r="Q43" s="267" t="e">
        <f t="shared" si="14"/>
        <v>#DIV/0!</v>
      </c>
      <c r="R43" s="182"/>
      <c r="S43" s="182"/>
      <c r="T43" s="312" t="str">
        <f t="shared" si="0"/>
        <v>Kosovo*</v>
      </c>
      <c r="U43" s="317" t="e">
        <f>D34</f>
        <v>#DIV/0!</v>
      </c>
      <c r="V43" s="317">
        <f t="shared" si="11"/>
        <v>22.560956723999542</v>
      </c>
      <c r="W43" s="315">
        <f t="shared" si="11"/>
        <v>14.279908619174151</v>
      </c>
      <c r="X43" s="315">
        <f t="shared" si="11"/>
        <v>14.467024601992568</v>
      </c>
      <c r="Y43" s="315">
        <f t="shared" ref="Y43:Z46" si="15">H34*100</f>
        <v>16.313453419806738</v>
      </c>
      <c r="Z43" s="315">
        <f t="shared" si="15"/>
        <v>16.212169529537704</v>
      </c>
      <c r="AA43" s="315">
        <f t="shared" si="12"/>
        <v>17.171593385439529</v>
      </c>
      <c r="AB43" s="315">
        <f t="shared" si="13"/>
        <v>16.358884103835745</v>
      </c>
      <c r="AC43" s="315">
        <f t="shared" si="13"/>
        <v>14.986496342909527</v>
      </c>
      <c r="AD43" s="315">
        <f t="shared" si="13"/>
        <v>14.760625751914578</v>
      </c>
      <c r="AE43" s="361">
        <f t="shared" si="6"/>
        <v>15.069230314118661</v>
      </c>
      <c r="AF43" s="361">
        <f t="shared" si="7"/>
        <v>14.607305503483637</v>
      </c>
      <c r="AG43" s="361">
        <f t="shared" si="8"/>
        <v>16.290168597610911</v>
      </c>
      <c r="AH43" s="361">
        <f t="shared" si="8"/>
        <v>16.684760250688253</v>
      </c>
    </row>
    <row r="44" spans="1:34" s="122" customFormat="1" x14ac:dyDescent="0.35">
      <c r="A44" s="313" t="str">
        <f t="shared" si="2"/>
        <v>Montenegro</v>
      </c>
      <c r="B44" s="314">
        <f t="shared" si="9"/>
        <v>1.2940893377819611</v>
      </c>
      <c r="C44" s="314">
        <f t="shared" si="9"/>
        <v>1.1074659805336584</v>
      </c>
      <c r="D44" s="314">
        <f t="shared" si="9"/>
        <v>1.1469416717262835</v>
      </c>
      <c r="E44" s="314">
        <f t="shared" si="9"/>
        <v>28.325456994528018</v>
      </c>
      <c r="F44" s="315">
        <f t="shared" si="9"/>
        <v>27.643910746526128</v>
      </c>
      <c r="G44" s="315">
        <f t="shared" si="9"/>
        <v>28.728104430974984</v>
      </c>
      <c r="H44" s="315">
        <f t="shared" ref="H44:Q44" si="16">H8*100</f>
        <v>25.075383757341996</v>
      </c>
      <c r="I44" s="315">
        <f t="shared" si="16"/>
        <v>26.267117770229419</v>
      </c>
      <c r="J44" s="315">
        <f t="shared" si="16"/>
        <v>25.143109351430571</v>
      </c>
      <c r="K44" s="315">
        <f t="shared" si="16"/>
        <v>30.881698161973908</v>
      </c>
      <c r="L44" s="315">
        <f t="shared" si="16"/>
        <v>29.281851472076369</v>
      </c>
      <c r="M44" s="315">
        <f t="shared" si="16"/>
        <v>6.2571828573049677</v>
      </c>
      <c r="N44" s="267">
        <f t="shared" si="16"/>
        <v>5.4461910842624199</v>
      </c>
      <c r="O44" s="267">
        <f t="shared" si="16"/>
        <v>4.635151761383657</v>
      </c>
      <c r="P44" s="267">
        <f t="shared" si="16"/>
        <v>4.7303341493514495</v>
      </c>
      <c r="Q44" s="267">
        <f t="shared" si="16"/>
        <v>4.4584390347257878</v>
      </c>
      <c r="R44" s="182"/>
      <c r="S44" s="182"/>
      <c r="T44" s="312" t="str">
        <f t="shared" si="0"/>
        <v>Montenegro</v>
      </c>
      <c r="U44" s="317" t="e">
        <f>D35</f>
        <v>#DIV/0!</v>
      </c>
      <c r="V44" s="317">
        <f t="shared" si="11"/>
        <v>0.60375201636795461</v>
      </c>
      <c r="W44" s="315">
        <f t="shared" si="11"/>
        <v>0.61406050123439171</v>
      </c>
      <c r="X44" s="315">
        <f t="shared" si="11"/>
        <v>0.5832511748119924</v>
      </c>
      <c r="Y44" s="315">
        <f t="shared" si="15"/>
        <v>0.3179911058875875</v>
      </c>
      <c r="Z44" s="315">
        <f t="shared" si="15"/>
        <v>0.40949336033593114</v>
      </c>
      <c r="AA44" s="315">
        <f t="shared" si="12"/>
        <v>0.42313803417254159</v>
      </c>
      <c r="AB44" s="315">
        <f t="shared" si="13"/>
        <v>0.51033748006567237</v>
      </c>
      <c r="AC44" s="315">
        <f t="shared" si="13"/>
        <v>0.55786166865832543</v>
      </c>
      <c r="AD44" s="315">
        <f t="shared" si="13"/>
        <v>0.80175223107623617</v>
      </c>
      <c r="AE44" s="361">
        <f t="shared" si="6"/>
        <v>0.7122307001296373</v>
      </c>
      <c r="AF44" s="361">
        <f t="shared" si="7"/>
        <v>0.80923087477237854</v>
      </c>
      <c r="AG44" s="361">
        <f t="shared" si="8"/>
        <v>0.92395225726224928</v>
      </c>
      <c r="AH44" s="361">
        <f t="shared" si="8"/>
        <v>0.99029181652356479</v>
      </c>
    </row>
    <row r="45" spans="1:34" s="122" customFormat="1" x14ac:dyDescent="0.35">
      <c r="A45" s="313" t="str">
        <f t="shared" si="2"/>
        <v>North Macedonia</v>
      </c>
      <c r="B45" s="314" t="e">
        <f t="shared" si="9"/>
        <v>#DIV/0!</v>
      </c>
      <c r="C45" s="314">
        <f t="shared" si="9"/>
        <v>55.355178288243948</v>
      </c>
      <c r="D45" s="314">
        <f t="shared" si="9"/>
        <v>57.338391605026459</v>
      </c>
      <c r="E45" s="314">
        <f t="shared" si="9"/>
        <v>78.106015721100789</v>
      </c>
      <c r="F45" s="315">
        <f t="shared" si="9"/>
        <v>83.68792474291476</v>
      </c>
      <c r="G45" s="315">
        <f t="shared" si="9"/>
        <v>80.999818699983479</v>
      </c>
      <c r="H45" s="315">
        <f t="shared" ref="H45:Q45" si="17">H9*100</f>
        <v>78.638069705093841</v>
      </c>
      <c r="I45" s="315">
        <f t="shared" si="17"/>
        <v>76.535682023486899</v>
      </c>
      <c r="J45" s="315">
        <f t="shared" si="17"/>
        <v>73.655871609678115</v>
      </c>
      <c r="K45" s="315">
        <f t="shared" si="17"/>
        <v>72.426822127588977</v>
      </c>
      <c r="L45" s="315">
        <f t="shared" si="17"/>
        <v>72.936655544915951</v>
      </c>
      <c r="M45" s="315">
        <f t="shared" si="17"/>
        <v>4.9333952683032356</v>
      </c>
      <c r="N45" s="267">
        <f t="shared" si="17"/>
        <v>0.12141570279244447</v>
      </c>
      <c r="O45" s="267">
        <f t="shared" si="17"/>
        <v>5.6528823882258501E-2</v>
      </c>
      <c r="P45" s="267">
        <f t="shared" si="17"/>
        <v>0.16344964769032885</v>
      </c>
      <c r="Q45" s="267">
        <f t="shared" si="17"/>
        <v>4.6850046397120607E-2</v>
      </c>
      <c r="R45" s="182"/>
      <c r="S45" s="182"/>
      <c r="T45" s="312" t="str">
        <f t="shared" si="0"/>
        <v>North Macedonia</v>
      </c>
      <c r="U45" s="317" t="e">
        <f>D36</f>
        <v>#DIV/0!</v>
      </c>
      <c r="V45" s="317">
        <f t="shared" si="11"/>
        <v>9.4558447005164297</v>
      </c>
      <c r="W45" s="315">
        <f t="shared" si="11"/>
        <v>8.5495670596032856</v>
      </c>
      <c r="X45" s="315">
        <f t="shared" si="11"/>
        <v>5.914408044264964</v>
      </c>
      <c r="Y45" s="315">
        <f t="shared" si="15"/>
        <v>5.9290938752502029</v>
      </c>
      <c r="Z45" s="315">
        <f t="shared" si="15"/>
        <v>6.1259609556141905</v>
      </c>
      <c r="AA45" s="315">
        <f t="shared" si="12"/>
        <v>5.8945606758684148</v>
      </c>
      <c r="AB45" s="315">
        <f t="shared" si="13"/>
        <v>5.5288979089320778</v>
      </c>
      <c r="AC45" s="315">
        <f t="shared" si="13"/>
        <v>5.5118656349193973</v>
      </c>
      <c r="AD45" s="315">
        <f t="shared" si="13"/>
        <v>0.70084530402785195</v>
      </c>
      <c r="AE45" s="361">
        <f t="shared" si="6"/>
        <v>0.45545138765664173</v>
      </c>
      <c r="AF45" s="361">
        <f t="shared" si="7"/>
        <v>0.36790126222799868</v>
      </c>
      <c r="AG45" s="361">
        <f t="shared" si="8"/>
        <v>0.32834030961202471</v>
      </c>
      <c r="AH45" s="361">
        <f t="shared" si="8"/>
        <v>0.33485183069269825</v>
      </c>
    </row>
    <row r="46" spans="1:34" s="122" customFormat="1" x14ac:dyDescent="0.35">
      <c r="A46" s="313" t="str">
        <f t="shared" si="2"/>
        <v>Serbia</v>
      </c>
      <c r="B46" s="314" t="e">
        <f t="shared" si="9"/>
        <v>#DIV/0!</v>
      </c>
      <c r="C46" s="314">
        <f t="shared" si="9"/>
        <v>15.952780813558753</v>
      </c>
      <c r="D46" s="314">
        <f t="shared" si="9"/>
        <v>17.711573757273865</v>
      </c>
      <c r="E46" s="314" t="e">
        <f t="shared" si="9"/>
        <v>#DIV/0!</v>
      </c>
      <c r="F46" s="315" t="e">
        <f t="shared" si="9"/>
        <v>#DIV/0!</v>
      </c>
      <c r="G46" s="315" t="e">
        <f t="shared" si="9"/>
        <v>#DIV/0!</v>
      </c>
      <c r="H46" s="315" t="e">
        <f t="shared" ref="H46:Q46" si="18">H10*100</f>
        <v>#DIV/0!</v>
      </c>
      <c r="I46" s="315" t="e">
        <f>I10*100</f>
        <v>#DIV/0!</v>
      </c>
      <c r="J46" s="315" t="e">
        <f t="shared" si="18"/>
        <v>#DIV/0!</v>
      </c>
      <c r="K46" s="315" t="e">
        <f t="shared" si="18"/>
        <v>#DIV/0!</v>
      </c>
      <c r="L46" s="315" t="e">
        <f t="shared" si="18"/>
        <v>#DIV/0!</v>
      </c>
      <c r="M46" s="315" t="e">
        <f t="shared" si="18"/>
        <v>#DIV/0!</v>
      </c>
      <c r="N46" s="315" t="e">
        <f t="shared" si="18"/>
        <v>#DIV/0!</v>
      </c>
      <c r="O46" s="315" t="e">
        <f t="shared" si="18"/>
        <v>#DIV/0!</v>
      </c>
      <c r="P46" s="267" t="e">
        <f t="shared" si="18"/>
        <v>#DIV/0!</v>
      </c>
      <c r="Q46" s="267" t="e">
        <f t="shared" si="18"/>
        <v>#DIV/0!</v>
      </c>
      <c r="R46" s="182"/>
      <c r="S46" s="182"/>
      <c r="T46" s="312" t="str">
        <f t="shared" si="0"/>
        <v>Serbia</v>
      </c>
      <c r="U46" s="317" t="e">
        <f>D37</f>
        <v>#DIV/0!</v>
      </c>
      <c r="V46" s="317">
        <f t="shared" si="11"/>
        <v>6.6921353978017573</v>
      </c>
      <c r="W46" s="315">
        <f t="shared" si="11"/>
        <v>8.1445930162954578</v>
      </c>
      <c r="X46" s="315">
        <f t="shared" si="11"/>
        <v>7.0012524241619332</v>
      </c>
      <c r="Y46" s="315">
        <f t="shared" si="15"/>
        <v>6.9611613694746914</v>
      </c>
      <c r="Z46" s="315">
        <f t="shared" si="15"/>
        <v>6.3139757505733876</v>
      </c>
      <c r="AA46" s="315">
        <f t="shared" si="12"/>
        <v>6.270140601479679</v>
      </c>
      <c r="AB46" s="315">
        <f t="shared" si="13"/>
        <v>6.0498564997614679</v>
      </c>
      <c r="AC46" s="315">
        <f t="shared" si="13"/>
        <v>5.7987290767997708</v>
      </c>
      <c r="AD46" s="315">
        <f t="shared" si="13"/>
        <v>1.0319036178547076</v>
      </c>
      <c r="AE46" s="361">
        <f t="shared" si="6"/>
        <v>1.3790390895915559</v>
      </c>
      <c r="AF46" s="361">
        <f t="shared" si="7"/>
        <v>1.3138540470940969</v>
      </c>
      <c r="AG46" s="361">
        <f t="shared" si="8"/>
        <v>1.0282939299052158</v>
      </c>
      <c r="AH46" s="361">
        <f t="shared" si="8"/>
        <v>0.7404755487325223</v>
      </c>
    </row>
    <row r="47" spans="1:34" s="122" customFormat="1" x14ac:dyDescent="0.35">
      <c r="A47" s="119"/>
      <c r="B47" s="120"/>
      <c r="C47" s="121"/>
      <c r="D47" s="121"/>
      <c r="E47" s="121"/>
    </row>
    <row r="48" spans="1:34" s="122" customFormat="1" x14ac:dyDescent="0.35">
      <c r="A48" s="119"/>
      <c r="B48" s="120"/>
      <c r="C48" s="121"/>
      <c r="D48" s="121"/>
      <c r="E48" s="121"/>
    </row>
    <row r="49" spans="1:5" s="122" customFormat="1" x14ac:dyDescent="0.35">
      <c r="A49" s="119"/>
      <c r="B49" s="120"/>
      <c r="C49" s="121"/>
      <c r="D49" s="121"/>
      <c r="E49" s="121"/>
    </row>
    <row r="50" spans="1:5" s="122" customFormat="1" x14ac:dyDescent="0.35">
      <c r="A50" s="119"/>
      <c r="B50" s="120"/>
      <c r="C50" s="121"/>
      <c r="D50" s="121"/>
      <c r="E50" s="121"/>
    </row>
    <row r="51" spans="1:5" s="122" customFormat="1" x14ac:dyDescent="0.35">
      <c r="A51" s="119"/>
      <c r="B51" s="120"/>
      <c r="C51" s="121"/>
      <c r="D51" s="121"/>
      <c r="E51" s="121"/>
    </row>
    <row r="52" spans="1:5" s="122" customFormat="1" x14ac:dyDescent="0.35">
      <c r="A52" s="119"/>
      <c r="B52" s="120"/>
      <c r="C52" s="121"/>
      <c r="D52" s="121"/>
      <c r="E52" s="121"/>
    </row>
    <row r="53" spans="1:5" s="122" customFormat="1" x14ac:dyDescent="0.35">
      <c r="A53" s="119"/>
      <c r="B53" s="120"/>
      <c r="C53" s="121"/>
      <c r="D53" s="121"/>
      <c r="E53" s="121"/>
    </row>
    <row r="54" spans="1:5" s="122" customFormat="1" x14ac:dyDescent="0.35">
      <c r="A54" s="119"/>
      <c r="B54" s="120"/>
      <c r="C54" s="121"/>
      <c r="D54" s="121"/>
      <c r="E54" s="121"/>
    </row>
    <row r="55" spans="1:5" s="122" customFormat="1" x14ac:dyDescent="0.35">
      <c r="A55" s="119"/>
      <c r="B55" s="120"/>
      <c r="C55" s="121"/>
      <c r="D55" s="121"/>
      <c r="E55" s="121"/>
    </row>
    <row r="56" spans="1:5" s="122" customFormat="1" x14ac:dyDescent="0.35">
      <c r="A56" s="119"/>
      <c r="B56" s="120"/>
      <c r="C56" s="121"/>
      <c r="D56" s="121"/>
      <c r="E56" s="121"/>
    </row>
    <row r="57" spans="1:5" s="122" customFormat="1" x14ac:dyDescent="0.35">
      <c r="A57" s="119"/>
      <c r="B57" s="120"/>
      <c r="C57" s="121"/>
      <c r="D57" s="121"/>
      <c r="E57" s="121"/>
    </row>
    <row r="58" spans="1:5" s="122" customFormat="1" x14ac:dyDescent="0.35">
      <c r="A58" s="119"/>
      <c r="B58" s="120"/>
      <c r="C58" s="121"/>
      <c r="D58" s="121"/>
      <c r="E58" s="121"/>
    </row>
    <row r="59" spans="1:5" s="122" customFormat="1" x14ac:dyDescent="0.35">
      <c r="A59" s="119"/>
      <c r="B59" s="120"/>
      <c r="C59" s="121"/>
      <c r="D59" s="121"/>
      <c r="E59" s="121"/>
    </row>
    <row r="72" spans="1:17" x14ac:dyDescent="0.35">
      <c r="A72" s="3" t="s">
        <v>19</v>
      </c>
      <c r="B72" s="3"/>
      <c r="C72" s="3"/>
      <c r="D72" s="3"/>
      <c r="E72" s="1"/>
      <c r="F72" s="1"/>
      <c r="G72" s="1"/>
    </row>
    <row r="73" spans="1:17" x14ac:dyDescent="0.35">
      <c r="A73" s="401" t="s">
        <v>89</v>
      </c>
      <c r="B73" s="401"/>
      <c r="C73" s="401"/>
      <c r="D73" s="401"/>
      <c r="E73" s="401"/>
      <c r="F73" s="401"/>
      <c r="G73" s="401"/>
    </row>
    <row r="74" spans="1:17" x14ac:dyDescent="0.35">
      <c r="A74" s="5" t="s">
        <v>4</v>
      </c>
      <c r="B74" s="59" t="s">
        <v>5</v>
      </c>
      <c r="C74" s="55" t="s">
        <v>6</v>
      </c>
      <c r="D74" s="55" t="s">
        <v>54</v>
      </c>
      <c r="E74" s="75" t="s">
        <v>55</v>
      </c>
      <c r="F74" s="75" t="s">
        <v>153</v>
      </c>
      <c r="G74" s="75" t="s">
        <v>154</v>
      </c>
      <c r="H74" s="55" t="s">
        <v>201</v>
      </c>
      <c r="I74" s="75" t="s">
        <v>202</v>
      </c>
      <c r="J74" s="231" t="s">
        <v>204</v>
      </c>
      <c r="K74" s="231" t="s">
        <v>205</v>
      </c>
      <c r="L74" s="264" t="s">
        <v>246</v>
      </c>
      <c r="M74" s="264" t="s">
        <v>247</v>
      </c>
      <c r="N74" s="129" t="s">
        <v>249</v>
      </c>
      <c r="O74" s="130" t="s">
        <v>250</v>
      </c>
      <c r="P74" s="268" t="s">
        <v>298</v>
      </c>
      <c r="Q74" s="268" t="s">
        <v>299</v>
      </c>
    </row>
    <row r="75" spans="1:17" x14ac:dyDescent="0.35">
      <c r="A75" s="5" t="str">
        <f>'Q2 19-Q3 19'!M70</f>
        <v>Albania</v>
      </c>
      <c r="B75" s="7">
        <f>'Q4 18-Q1 19'!L62</f>
        <v>0.23046429020221215</v>
      </c>
      <c r="C75" s="82">
        <f>'Q4 18-Q1 19'!P62</f>
        <v>0.20840470445549439</v>
      </c>
      <c r="D75" s="7">
        <f>'Q2 19-Q3 19'!O70</f>
        <v>0.10698634879606149</v>
      </c>
      <c r="E75" s="7">
        <f>'Q2 19-Q3 19'!T70</f>
        <v>9.5447234900830666E-2</v>
      </c>
      <c r="F75" s="7">
        <f>'Q4 19-Q1 20'!O70</f>
        <v>0.12435932531211397</v>
      </c>
      <c r="G75" s="7">
        <f>'Q4 19-Q1 20'!T70</f>
        <v>9.8090428732780816E-2</v>
      </c>
      <c r="H75" s="7">
        <f>'Q2 20-Q3 20'!O71</f>
        <v>8.3775143828325349E-2</v>
      </c>
      <c r="I75" s="7">
        <f>'Q2 20-Q3 20'!T71</f>
        <v>0.10915679116498704</v>
      </c>
      <c r="J75" s="192">
        <v>0.1112802126722522</v>
      </c>
      <c r="K75" s="192">
        <v>0.17653911989879773</v>
      </c>
      <c r="L75" s="263">
        <f>'Q2 21-Q3 21'!O71</f>
        <v>6.6980040624764637E-3</v>
      </c>
      <c r="M75" s="263">
        <f>'Q2 21-Q3 21'!T71</f>
        <v>1.5503644702938391E-5</v>
      </c>
      <c r="N75" s="263">
        <f>'Q4 21 -Q1 22'!R83</f>
        <v>2.7706908548396198E-3</v>
      </c>
      <c r="O75" s="263">
        <f>'Q4 21 -Q1 22'!X83</f>
        <v>4.3078128059526139E-3</v>
      </c>
      <c r="P75" s="263">
        <f>'Q2 22 - Q3 22'!R83</f>
        <v>2.448334908810833E-4</v>
      </c>
      <c r="Q75" s="263">
        <f>'Q2 22 - Q3 22'!X83</f>
        <v>7.0123279544669255E-4</v>
      </c>
    </row>
    <row r="76" spans="1:17" x14ac:dyDescent="0.35">
      <c r="A76" s="5" t="str">
        <f>'Q2 19-Q3 19'!M71</f>
        <v>Bosnia</v>
      </c>
      <c r="B76" s="7" t="e">
        <f>'Q4 18-Q1 19'!L61</f>
        <v>#DIV/0!</v>
      </c>
      <c r="C76" s="82" t="e">
        <f>'Q4 18-Q1 19'!P61</f>
        <v>#DIV/0!</v>
      </c>
      <c r="D76" s="7">
        <f>'Q2 19-Q3 19'!O71</f>
        <v>4.9642200307659604E-2</v>
      </c>
      <c r="E76" s="7">
        <f>'Q2 19-Q3 19'!T71</f>
        <v>4.7480730223123734E-2</v>
      </c>
      <c r="F76" s="7">
        <f>'Q4 19-Q1 20'!O71</f>
        <v>4.9349531057273847E-2</v>
      </c>
      <c r="G76" s="7">
        <f>'Q4 19-Q1 20'!T71</f>
        <v>4.5754788116422862E-2</v>
      </c>
      <c r="H76" s="7">
        <f>'Q2 20-Q3 20'!O72</f>
        <v>4.5269484296238852E-2</v>
      </c>
      <c r="I76" s="7">
        <f>'Q2 20-Q3 20'!T72</f>
        <v>5.0474004331530688E-2</v>
      </c>
      <c r="J76" s="192">
        <v>3.8595008515487944E-2</v>
      </c>
      <c r="K76" s="192">
        <v>5.0313945803040321E-2</v>
      </c>
      <c r="L76" s="263">
        <f>'Q2 21-Q3 21'!O72</f>
        <v>4.8991893577218872E-2</v>
      </c>
      <c r="M76" s="263">
        <f>'Q2 21-Q3 21'!T72</f>
        <v>0</v>
      </c>
      <c r="N76" s="263">
        <f>'Q4 21 -Q1 22'!R84</f>
        <v>0.43679222704187287</v>
      </c>
      <c r="O76" s="263">
        <f>'Q4 21 -Q1 22'!X84</f>
        <v>0.46283277436664771</v>
      </c>
      <c r="P76" s="263" t="e">
        <f>'Q2 22 - Q3 22'!R84</f>
        <v>#DIV/0!</v>
      </c>
      <c r="Q76" s="263" t="e">
        <f>'Q2 22 - Q3 22'!X84</f>
        <v>#DIV/0!</v>
      </c>
    </row>
    <row r="77" spans="1:17" x14ac:dyDescent="0.35">
      <c r="A77" s="5" t="str">
        <f>'Q2 19-Q3 19'!M72</f>
        <v>Kosovo*</v>
      </c>
      <c r="B77" s="7">
        <f>'Q4 18-Q1 19'!L63</f>
        <v>0.59248265060848226</v>
      </c>
      <c r="C77" s="82">
        <f>'Q4 18-Q1 19'!P63</f>
        <v>0.60198812598667717</v>
      </c>
      <c r="D77" s="7">
        <f>'Q2 19-Q3 19'!O72</f>
        <v>0.42303851877039333</v>
      </c>
      <c r="E77" s="7" t="e">
        <f>'Q2 19-Q3 19'!T72</f>
        <v>#DIV/0!</v>
      </c>
      <c r="F77" s="7" t="e">
        <f>'Q4 19-Q1 20'!O72</f>
        <v>#DIV/0!</v>
      </c>
      <c r="G77" s="7" t="e">
        <f>'Q4 19-Q1 20'!T72</f>
        <v>#DIV/0!</v>
      </c>
      <c r="H77" s="7" t="e">
        <f>'Q2 20-Q3 20'!O73</f>
        <v>#DIV/0!</v>
      </c>
      <c r="I77" s="7" t="e">
        <f>'Q2 20-Q3 20'!T73</f>
        <v>#DIV/0!</v>
      </c>
      <c r="J77" s="192" t="e">
        <v>#DIV/0!</v>
      </c>
      <c r="K77" s="192" t="e">
        <v>#DIV/0!</v>
      </c>
      <c r="L77" s="263" t="e">
        <f>'Q2 21-Q3 21'!O73</f>
        <v>#DIV/0!</v>
      </c>
      <c r="M77" s="263" t="e">
        <f>'Q2 21-Q3 21'!T73</f>
        <v>#DIV/0!</v>
      </c>
      <c r="N77" s="263" t="e">
        <f>'Q4 21 -Q1 22'!R85</f>
        <v>#DIV/0!</v>
      </c>
      <c r="O77" s="263" t="e">
        <f>'Q4 21 -Q1 22'!X85</f>
        <v>#DIV/0!</v>
      </c>
      <c r="P77" s="263" t="e">
        <f>'Q2 22 - Q3 22'!R85</f>
        <v>#DIV/0!</v>
      </c>
      <c r="Q77" s="263" t="e">
        <f>'Q2 22 - Q3 22'!X85</f>
        <v>#DIV/0!</v>
      </c>
    </row>
    <row r="78" spans="1:17" x14ac:dyDescent="0.35">
      <c r="A78" s="5" t="str">
        <f>'Q2 19-Q3 19'!M73</f>
        <v>Montenegro</v>
      </c>
      <c r="B78" s="7">
        <f>'Q4 18-Q1 19'!L65</f>
        <v>9.0347605004711604E-3</v>
      </c>
      <c r="C78" s="82">
        <f>'Q4 18-Q1 19'!P65</f>
        <v>8.7276856397556155E-3</v>
      </c>
      <c r="D78" s="7">
        <f>'Q2 19-Q3 19'!O73</f>
        <v>9.3566384630629097E-3</v>
      </c>
      <c r="E78" s="7">
        <f>'Q2 19-Q3 19'!T73</f>
        <v>2.3174026527931289E-2</v>
      </c>
      <c r="F78" s="7">
        <f>'Q4 19-Q1 20'!O73</f>
        <v>1.704753566021731E-2</v>
      </c>
      <c r="G78" s="7">
        <f>'Q4 19-Q1 20'!T73</f>
        <v>1.5362101956448663E-2</v>
      </c>
      <c r="H78" s="7">
        <f>'Q2 20-Q3 20'!O74</f>
        <v>1.5345424435874338E-2</v>
      </c>
      <c r="I78" s="7">
        <f>'Q2 20-Q3 20'!T74</f>
        <v>1.4183123276350731E-2</v>
      </c>
      <c r="J78" s="192">
        <v>1.2155460849931288E-2</v>
      </c>
      <c r="K78" s="192">
        <v>1.7180077837277621E-2</v>
      </c>
      <c r="L78" s="263">
        <f>'Q2 21-Q3 21'!O74</f>
        <v>1.6489860165302968E-2</v>
      </c>
      <c r="M78" s="263">
        <f>'Q2 21-Q3 21'!T74</f>
        <v>3.5623880377626963E-3</v>
      </c>
      <c r="N78" s="263">
        <f>'Q4 21 -Q1 22'!R86</f>
        <v>2.173746221888069E-3</v>
      </c>
      <c r="O78" s="263">
        <f>'Q4 21 -Q1 22'!X86</f>
        <v>4.0694709463832994E-3</v>
      </c>
      <c r="P78" s="263">
        <f>'Q2 22 - Q3 22'!R86</f>
        <v>1.7942525960694562E-3</v>
      </c>
      <c r="Q78" s="263">
        <f>'Q2 22 - Q3 22'!X86</f>
        <v>1.4751624993444717E-3</v>
      </c>
    </row>
    <row r="79" spans="1:17" x14ac:dyDescent="0.35">
      <c r="A79" s="5" t="str">
        <f>'Q2 19-Q3 19'!M74</f>
        <v>North Macedonia</v>
      </c>
      <c r="B79" s="7" t="e">
        <f>'Q4 18-Q1 19'!L64</f>
        <v>#DIV/0!</v>
      </c>
      <c r="C79" s="82">
        <f>'Q4 18-Q1 19'!P64</f>
        <v>0.14384962359783143</v>
      </c>
      <c r="D79" s="7">
        <f>'Q2 19-Q3 19'!O74</f>
        <v>0.15556157952909</v>
      </c>
      <c r="E79" s="7">
        <f>'Q2 19-Q3 19'!T74</f>
        <v>0.23804245137604255</v>
      </c>
      <c r="F79" s="7">
        <f>'Q4 19-Q1 20'!O74</f>
        <v>0.22791577397872789</v>
      </c>
      <c r="G79" s="7">
        <f>'Q4 19-Q1 20'!T74</f>
        <v>0.20565685770602635</v>
      </c>
      <c r="H79" s="7">
        <f>'Q2 20-Q3 20'!O75</f>
        <v>0.16522740356937249</v>
      </c>
      <c r="I79" s="7">
        <f>'Q2 20-Q3 20'!T75</f>
        <v>0.21018447984256752</v>
      </c>
      <c r="J79" s="192">
        <v>0.1998337389581881</v>
      </c>
      <c r="K79" s="192">
        <v>0.22443039011674989</v>
      </c>
      <c r="L79" s="263">
        <f>'Q2 21-Q3 21'!O75</f>
        <v>0.21891103502667636</v>
      </c>
      <c r="M79" s="263">
        <f>'Q2 21-Q3 21'!T75</f>
        <v>0</v>
      </c>
      <c r="N79" s="263">
        <f>'Q4 21 -Q1 22'!R87</f>
        <v>0</v>
      </c>
      <c r="O79" s="263">
        <f>'Q4 21 -Q1 22'!X87</f>
        <v>0</v>
      </c>
      <c r="P79" s="263">
        <f>'Q2 22 - Q3 22'!R87</f>
        <v>0</v>
      </c>
      <c r="Q79" s="263">
        <f>'Q2 22 - Q3 22'!X87</f>
        <v>0</v>
      </c>
    </row>
    <row r="80" spans="1:17" x14ac:dyDescent="0.35">
      <c r="A80" s="5" t="str">
        <f>'Q2 19-Q3 19'!M75</f>
        <v>Serbia</v>
      </c>
      <c r="B80" s="7" t="e">
        <f>'Q4 18-Q1 19'!L66</f>
        <v>#DIV/0!</v>
      </c>
      <c r="C80" s="82">
        <f>'Q4 18-Q1 19'!P66</f>
        <v>3.0181363916196326E-2</v>
      </c>
      <c r="D80" s="7">
        <f>'Q2 19-Q3 19'!O75</f>
        <v>3.4341756235361461E-2</v>
      </c>
      <c r="E80" s="7" t="e">
        <f>'Q2 19-Q3 19'!T75</f>
        <v>#DIV/0!</v>
      </c>
      <c r="F80" s="7" t="e">
        <f>'Q4 19-Q1 20'!O75</f>
        <v>#DIV/0!</v>
      </c>
      <c r="G80" s="7" t="e">
        <f>'Q4 19-Q1 20'!T75</f>
        <v>#DIV/0!</v>
      </c>
      <c r="H80" s="7" t="e">
        <f>'Q2 20-Q3 20'!O76</f>
        <v>#DIV/0!</v>
      </c>
      <c r="I80" s="7" t="e">
        <f>'Q2 20-Q3 20'!T76</f>
        <v>#DIV/0!</v>
      </c>
      <c r="J80" s="192" t="e">
        <v>#DIV/0!</v>
      </c>
      <c r="K80" s="192" t="e">
        <v>#DIV/0!</v>
      </c>
      <c r="L80" s="263" t="e">
        <f>'Q2 21-Q3 21'!O76</f>
        <v>#DIV/0!</v>
      </c>
      <c r="M80" s="263" t="e">
        <f>'Q2 21-Q3 21'!T76</f>
        <v>#DIV/0!</v>
      </c>
      <c r="N80" s="263" t="e">
        <f>'Q4 21 -Q1 22'!R88</f>
        <v>#DIV/0!</v>
      </c>
      <c r="O80" s="263" t="e">
        <f>'Q4 21 -Q1 22'!X88</f>
        <v>#DIV/0!</v>
      </c>
      <c r="P80" s="263" t="e">
        <f>'Q2 22 - Q3 22'!R88</f>
        <v>#DIV/0!</v>
      </c>
      <c r="Q80" s="263" t="e">
        <f>'Q2 22 - Q3 22'!X88</f>
        <v>#DIV/0!</v>
      </c>
    </row>
    <row r="81" spans="1:17" x14ac:dyDescent="0.35">
      <c r="A81" s="10"/>
      <c r="B81" s="10"/>
      <c r="C81" s="10"/>
      <c r="D81" s="10"/>
      <c r="E81" s="10"/>
      <c r="F81" s="10"/>
      <c r="G81" s="10"/>
      <c r="K81" s="78"/>
    </row>
    <row r="82" spans="1:17" x14ac:dyDescent="0.35">
      <c r="A82" s="393" t="s">
        <v>228</v>
      </c>
      <c r="B82" s="393"/>
      <c r="C82" s="393"/>
      <c r="D82" s="393"/>
      <c r="E82" s="393"/>
      <c r="F82" s="393"/>
      <c r="G82" s="393"/>
    </row>
    <row r="83" spans="1:17" x14ac:dyDescent="0.35">
      <c r="A83" s="12" t="s">
        <v>4</v>
      </c>
      <c r="B83" s="58" t="s">
        <v>5</v>
      </c>
      <c r="C83" s="56" t="s">
        <v>6</v>
      </c>
      <c r="D83" s="56" t="s">
        <v>54</v>
      </c>
      <c r="E83" s="74" t="s">
        <v>55</v>
      </c>
      <c r="F83" s="56" t="s">
        <v>153</v>
      </c>
      <c r="G83" s="74" t="s">
        <v>154</v>
      </c>
      <c r="H83" s="55" t="s">
        <v>201</v>
      </c>
      <c r="I83" s="75" t="s">
        <v>202</v>
      </c>
      <c r="J83" s="231" t="s">
        <v>204</v>
      </c>
      <c r="K83" s="231" t="s">
        <v>205</v>
      </c>
      <c r="L83" s="264" t="s">
        <v>246</v>
      </c>
      <c r="M83" s="264" t="s">
        <v>247</v>
      </c>
      <c r="N83" s="129" t="s">
        <v>249</v>
      </c>
      <c r="O83" s="130" t="s">
        <v>250</v>
      </c>
      <c r="P83" s="268" t="s">
        <v>298</v>
      </c>
      <c r="Q83" s="268" t="s">
        <v>299</v>
      </c>
    </row>
    <row r="84" spans="1:17" x14ac:dyDescent="0.35">
      <c r="A84" s="12" t="str">
        <f>'Q2 19-Q3 19'!M70</f>
        <v>Albania</v>
      </c>
      <c r="B84" s="18">
        <f>'Q4 18-Q1 19'!M62</f>
        <v>0.10560907460721766</v>
      </c>
      <c r="C84" s="98">
        <f>'Q4 18-Q1 19'!Q62</f>
        <v>9.4835746139368834E-2</v>
      </c>
      <c r="D84" s="98">
        <f>'Q2 19-Q3 19'!P70</f>
        <v>0.11804127745835066</v>
      </c>
      <c r="E84" s="98">
        <f>'Q2 19-Q3 19'!U70</f>
        <v>0.1229780246430339</v>
      </c>
      <c r="F84" s="98">
        <f>'Q4 19-Q1 20'!P70</f>
        <v>0.11922703413096818</v>
      </c>
      <c r="G84" s="98">
        <f>'Q4 19-Q1 20'!U70</f>
        <v>0.15515733491830144</v>
      </c>
      <c r="H84" s="98">
        <f>'Q2 20-Q3 20'!P71</f>
        <v>0.14686571322329711</v>
      </c>
      <c r="I84" s="98">
        <f>'Q2 20-Q3 20'!U71</f>
        <v>0.22129008282740181</v>
      </c>
      <c r="J84" s="193">
        <v>0.16957298806501092</v>
      </c>
      <c r="K84" s="193">
        <v>0.25113822972266681</v>
      </c>
      <c r="L84" s="263">
        <f>'Q2 21-Q3 21'!P71</f>
        <v>3.7687106562279235E-2</v>
      </c>
      <c r="M84" s="263">
        <f>'Q2 21-Q3 21'!U71</f>
        <v>4.2778738888270308E-2</v>
      </c>
      <c r="N84" s="263">
        <f>'Q4 21 -Q1 22'!S83</f>
        <v>4.750887908322151E-2</v>
      </c>
      <c r="O84" s="263">
        <f>'Q4 21 -Q1 22'!Y83</f>
        <v>4.7891429061282943E-2</v>
      </c>
      <c r="P84" s="263">
        <f>'Q2 22 - Q3 22'!S83</f>
        <v>4.9778792337745785E-2</v>
      </c>
      <c r="Q84" s="263">
        <f>'Q2 22 - Q3 22'!Y83</f>
        <v>9.1632730779264079E-2</v>
      </c>
    </row>
    <row r="85" spans="1:17" x14ac:dyDescent="0.35">
      <c r="A85" s="12" t="str">
        <f>'Q2 19-Q3 19'!M71</f>
        <v>Bosnia</v>
      </c>
      <c r="B85" s="18" t="e">
        <f>'Q4 18-Q1 19'!M61</f>
        <v>#DIV/0!</v>
      </c>
      <c r="C85" s="98" t="e">
        <f>'Q4 18-Q1 19'!Q61</f>
        <v>#DIV/0!</v>
      </c>
      <c r="D85" s="98">
        <f>'Q2 19-Q3 19'!P71</f>
        <v>0.38709113104722931</v>
      </c>
      <c r="E85" s="98">
        <f>'Q2 19-Q3 19'!U71</f>
        <v>0.42848647779492288</v>
      </c>
      <c r="F85" s="98">
        <f>'Q4 19-Q1 20'!P71</f>
        <v>0.44988363724729658</v>
      </c>
      <c r="G85" s="98">
        <f>'Q4 19-Q1 20'!U71</f>
        <v>0.4390474131719268</v>
      </c>
      <c r="H85" s="98">
        <f>'Q2 20-Q3 20'!P72</f>
        <v>0.38025574025040992</v>
      </c>
      <c r="I85" s="98">
        <f>'Q2 20-Q3 20'!U72</f>
        <v>0.37102976684580652</v>
      </c>
      <c r="J85" s="193">
        <v>0.40841916370534043</v>
      </c>
      <c r="K85" s="193">
        <v>0.39693596474907311</v>
      </c>
      <c r="L85" s="263">
        <f>'Q2 21-Q3 21'!P72</f>
        <v>0.39903528981903436</v>
      </c>
      <c r="M85" s="263">
        <f>'Q2 21-Q3 21'!U72</f>
        <v>0.41634152052375895</v>
      </c>
      <c r="N85" s="263">
        <f>'Q4 21 -Q1 22'!S84</f>
        <v>0.41169352376592894</v>
      </c>
      <c r="O85" s="263">
        <f>'Q4 21 -Q1 22'!Y84</f>
        <v>0.41306063664718567</v>
      </c>
      <c r="P85" s="263">
        <f>'Q2 22 - Q3 22'!S84</f>
        <v>0.43560507889076477</v>
      </c>
      <c r="Q85" s="263">
        <f>'Q2 22 - Q3 22'!Y84</f>
        <v>0.43041711230771801</v>
      </c>
    </row>
    <row r="86" spans="1:17" x14ac:dyDescent="0.35">
      <c r="A86" s="12" t="str">
        <f>'Q2 19-Q3 19'!M72</f>
        <v>Kosovo*</v>
      </c>
      <c r="B86" s="18">
        <f>'Q4 18-Q1 19'!M63</f>
        <v>0.67386154579362356</v>
      </c>
      <c r="C86" s="98">
        <f>'Q4 18-Q1 19'!Q63</f>
        <v>0.66539837788289813</v>
      </c>
      <c r="D86" s="98">
        <f>'Q2 19-Q3 19'!P72</f>
        <v>0.90211051419800459</v>
      </c>
      <c r="E86" s="98">
        <f>'Q2 19-Q3 19'!U72</f>
        <v>0.86614759768015182</v>
      </c>
      <c r="F86" s="98">
        <f>'Q4 19-Q1 20'!P72</f>
        <v>0.94209462343792516</v>
      </c>
      <c r="G86" s="98">
        <f>'Q4 19-Q1 20'!U72</f>
        <v>0.96198197491636661</v>
      </c>
      <c r="H86" s="98">
        <f>'Q2 20-Q3 20'!P73</f>
        <v>0.70359244822481193</v>
      </c>
      <c r="I86" s="98">
        <f>'Q2 20-Q3 20'!U73</f>
        <v>0.94114356911790253</v>
      </c>
      <c r="J86" s="193">
        <v>0.89834409614131616</v>
      </c>
      <c r="K86" s="193">
        <v>0.86268372754589484</v>
      </c>
      <c r="L86" s="263">
        <f>'Q2 21-Q3 21'!P73</f>
        <v>0.78083384870985084</v>
      </c>
      <c r="M86" s="263">
        <f>'Q2 21-Q3 21'!U73</f>
        <v>0.74154471306417347</v>
      </c>
      <c r="N86" s="263">
        <f>'Q4 21 -Q1 22'!S85</f>
        <v>0.87740622448549332</v>
      </c>
      <c r="O86" s="263">
        <f>'Q4 21 -Q1 22'!Y85</f>
        <v>0.88473119872527306</v>
      </c>
      <c r="P86" s="263">
        <f>'Q2 22 - Q3 22'!S85</f>
        <v>0.17036223586633434</v>
      </c>
      <c r="Q86" s="263">
        <f>'Q2 22 - Q3 22'!Y85</f>
        <v>0.1848233664615232</v>
      </c>
    </row>
    <row r="87" spans="1:17" x14ac:dyDescent="0.35">
      <c r="A87" s="12" t="str">
        <f>'Q2 19-Q3 19'!M73</f>
        <v>Montenegro</v>
      </c>
      <c r="B87" s="18">
        <f>'Q4 18-Q1 19'!M65</f>
        <v>0.33519416836131966</v>
      </c>
      <c r="C87" s="98">
        <f>'Q4 18-Q1 19'!Q65</f>
        <v>0.32283916935192508</v>
      </c>
      <c r="D87" s="98">
        <f>'Q2 19-Q3 19'!P73</f>
        <v>0.31141731133566875</v>
      </c>
      <c r="E87" s="98">
        <f>'Q2 19-Q3 19'!U73</f>
        <v>0.33129078285808433</v>
      </c>
      <c r="F87" s="98">
        <f>'Q4 19-Q1 20'!P73</f>
        <v>0.38558095211743892</v>
      </c>
      <c r="G87" s="98">
        <f>'Q4 19-Q1 20'!U73</f>
        <v>0.37257624683526891</v>
      </c>
      <c r="H87" s="98">
        <f>'Q2 20-Q3 20'!P74</f>
        <v>0.2778933919275115</v>
      </c>
      <c r="I87" s="98">
        <f>'Q2 20-Q3 20'!U74</f>
        <v>0.29544154944550349</v>
      </c>
      <c r="J87" s="193">
        <v>0.29623046685381743</v>
      </c>
      <c r="K87" s="193">
        <v>0.2939626703108183</v>
      </c>
      <c r="L87" s="263">
        <f>'Q2 21-Q3 21'!P74</f>
        <v>0.33108048402277507</v>
      </c>
      <c r="M87" s="263">
        <f>'Q2 21-Q3 21'!U74</f>
        <v>0.43421960358336376</v>
      </c>
      <c r="N87" s="263">
        <f>'Q4 21 -Q1 22'!S86</f>
        <v>0.46420595864240094</v>
      </c>
      <c r="O87" s="263">
        <f>'Q4 21 -Q1 22'!Y86</f>
        <v>0.45717668519990334</v>
      </c>
      <c r="P87" s="263">
        <f>'Q2 22 - Q3 22'!S86</f>
        <v>0.47636311405452947</v>
      </c>
      <c r="Q87" s="263">
        <f>'Q2 22 - Q3 22'!Y86</f>
        <v>0.4714022636848233</v>
      </c>
    </row>
    <row r="88" spans="1:17" x14ac:dyDescent="0.35">
      <c r="A88" s="12" t="str">
        <f>'Q2 19-Q3 19'!M74</f>
        <v>North Macedonia</v>
      </c>
      <c r="B88" s="18" t="e">
        <f>'Q4 18-Q1 19'!M64</f>
        <v>#DIV/0!</v>
      </c>
      <c r="C88" s="98">
        <f>'Q4 18-Q1 19'!Q64</f>
        <v>0.38884701299133351</v>
      </c>
      <c r="D88" s="98">
        <f>'Q2 19-Q3 19'!P74</f>
        <v>0.37670973225643406</v>
      </c>
      <c r="E88" s="98">
        <f>'Q2 19-Q3 19'!U74</f>
        <v>0.37235953054768073</v>
      </c>
      <c r="F88" s="98">
        <f>'Q4 19-Q1 20'!P74</f>
        <v>0.39190225377789223</v>
      </c>
      <c r="G88" s="98">
        <f>'Q4 19-Q1 20'!U74</f>
        <v>0.3994689372997528</v>
      </c>
      <c r="H88" s="98">
        <f>'Q2 20-Q3 20'!P75</f>
        <v>0.28178952670109131</v>
      </c>
      <c r="I88" s="98">
        <f>'Q2 20-Q3 20'!U75</f>
        <v>0.46274886610323368</v>
      </c>
      <c r="J88" s="193">
        <v>0.35046115831973879</v>
      </c>
      <c r="K88" s="193">
        <v>0.35906103828603914</v>
      </c>
      <c r="L88" s="263">
        <f>'Q2 21-Q3 21'!P75</f>
        <v>0.36466092286983814</v>
      </c>
      <c r="M88" s="263">
        <f>'Q2 21-Q3 21'!U75</f>
        <v>0.35875046020285178</v>
      </c>
      <c r="N88" s="263">
        <f>'Q4 21 -Q1 22'!S87</f>
        <v>0.39280840150450957</v>
      </c>
      <c r="O88" s="263">
        <f>'Q4 21 -Q1 22'!Y87</f>
        <v>0.3858777651296148</v>
      </c>
      <c r="P88" s="263">
        <f>'Q2 22 - Q3 22'!S87</f>
        <v>0.36488013314643603</v>
      </c>
      <c r="Q88" s="263">
        <f>'Q2 22 - Q3 22'!Y87</f>
        <v>0.36407856034855296</v>
      </c>
    </row>
    <row r="89" spans="1:17" x14ac:dyDescent="0.35">
      <c r="A89" s="12" t="str">
        <f>'Q2 19-Q3 19'!M75</f>
        <v>Serbia</v>
      </c>
      <c r="B89" s="18" t="e">
        <f>'Q4 18-Q1 19'!M66</f>
        <v>#DIV/0!</v>
      </c>
      <c r="C89" s="98">
        <f>'Q4 18-Q1 19'!Q66</f>
        <v>0.23479330999252537</v>
      </c>
      <c r="D89" s="98">
        <f>'Q2 19-Q3 19'!P75</f>
        <v>0.26680449792841959</v>
      </c>
      <c r="E89" s="98">
        <f>'Q2 19-Q3 19'!U75</f>
        <v>0.27873418305228054</v>
      </c>
      <c r="F89" s="98">
        <f>'Q4 19-Q1 20'!P75</f>
        <v>0.26134638640097752</v>
      </c>
      <c r="G89" s="98">
        <f>'Q4 19-Q1 20'!U75</f>
        <v>0.25235235775270659</v>
      </c>
      <c r="H89" s="98">
        <f>'Q2 20-Q3 20'!P76</f>
        <v>0.22935882128897547</v>
      </c>
      <c r="I89" s="98">
        <f>'Q2 20-Q3 20'!U76</f>
        <v>0.2458124023089899</v>
      </c>
      <c r="J89" s="193">
        <v>0.23794166345320958</v>
      </c>
      <c r="K89" s="193">
        <v>0.22833363965936546</v>
      </c>
      <c r="L89" s="263">
        <f>'Q2 21-Q3 21'!P76</f>
        <v>0.26037478101798095</v>
      </c>
      <c r="M89" s="263">
        <f>'Q2 21-Q3 21'!U76</f>
        <v>0.19964512784964994</v>
      </c>
      <c r="N89" s="263">
        <f>'Q4 21 -Q1 22'!S88</f>
        <v>0.26435423137913738</v>
      </c>
      <c r="O89" s="263">
        <f>'Q4 21 -Q1 22'!Y88</f>
        <v>0.27948953389911529</v>
      </c>
      <c r="P89" s="263">
        <f>'Q2 22 - Q3 22'!S88</f>
        <v>0.25743587599656509</v>
      </c>
      <c r="Q89" s="263">
        <f>'Q2 22 - Q3 22'!Y88</f>
        <v>0.20997196631791376</v>
      </c>
    </row>
    <row r="90" spans="1:17" x14ac:dyDescent="0.35">
      <c r="A90" s="1"/>
      <c r="B90" s="1"/>
      <c r="C90" s="1"/>
      <c r="D90" s="1"/>
      <c r="E90" s="1"/>
      <c r="F90" s="1"/>
      <c r="G90" s="1"/>
      <c r="J90" s="78"/>
    </row>
    <row r="91" spans="1:17" x14ac:dyDescent="0.35">
      <c r="A91" s="401" t="s">
        <v>229</v>
      </c>
      <c r="B91" s="401"/>
      <c r="C91" s="401"/>
      <c r="D91" s="401"/>
      <c r="E91" s="401"/>
      <c r="F91" s="401"/>
      <c r="G91" s="401"/>
    </row>
    <row r="92" spans="1:17" x14ac:dyDescent="0.35">
      <c r="A92" s="5" t="s">
        <v>4</v>
      </c>
      <c r="B92" s="59" t="s">
        <v>5</v>
      </c>
      <c r="C92" s="55" t="s">
        <v>6</v>
      </c>
      <c r="D92" s="55" t="s">
        <v>54</v>
      </c>
      <c r="E92" s="75" t="s">
        <v>55</v>
      </c>
      <c r="F92" s="75" t="s">
        <v>153</v>
      </c>
      <c r="G92" s="75" t="s">
        <v>154</v>
      </c>
      <c r="H92" s="55" t="s">
        <v>201</v>
      </c>
      <c r="I92" s="75" t="s">
        <v>202</v>
      </c>
      <c r="J92" s="231" t="s">
        <v>204</v>
      </c>
      <c r="K92" s="231" t="s">
        <v>205</v>
      </c>
      <c r="L92" s="264" t="s">
        <v>246</v>
      </c>
      <c r="M92" s="264" t="s">
        <v>247</v>
      </c>
      <c r="N92" s="129" t="s">
        <v>249</v>
      </c>
      <c r="O92" s="130" t="s">
        <v>250</v>
      </c>
      <c r="P92" s="268" t="s">
        <v>298</v>
      </c>
      <c r="Q92" s="268" t="s">
        <v>299</v>
      </c>
    </row>
    <row r="93" spans="1:17" x14ac:dyDescent="0.35">
      <c r="A93" s="5" t="str">
        <f>'Q2 19-Q3 19'!M70</f>
        <v>Albania</v>
      </c>
      <c r="B93" s="7">
        <f>'Q4 18-Q1 19'!N62</f>
        <v>0.23791289851841876</v>
      </c>
      <c r="C93" s="82">
        <f>'Q4 18-Q1 19'!R62</f>
        <v>0.273859358879596</v>
      </c>
      <c r="D93" s="82">
        <f>'Q2 19-Q3 19'!Q70</f>
        <v>0.63430791166714373</v>
      </c>
      <c r="E93" s="82">
        <f>'Q2 19-Q3 19'!V70</f>
        <v>0.48239302682547142</v>
      </c>
      <c r="F93" s="82">
        <f>'Q4 19-Q1 20'!Q70</f>
        <v>0.48149602049855733</v>
      </c>
      <c r="G93" s="82">
        <f>'Q4 19-Q1 20'!V70</f>
        <v>0.41040961160051459</v>
      </c>
      <c r="H93" s="82">
        <f>'Q2 20-Q3 20'!Q71</f>
        <v>0.43195065548606165</v>
      </c>
      <c r="I93" s="82">
        <f>'Q2 20-Q3 20'!V71</f>
        <v>0.46534413491867332</v>
      </c>
      <c r="J93" s="192">
        <v>0.61294953303320421</v>
      </c>
      <c r="K93" s="192">
        <v>0.87086645594968359</v>
      </c>
      <c r="L93" s="263">
        <f>'Q2 21-Q3 21'!Q71</f>
        <v>6.2051866909498841E-2</v>
      </c>
      <c r="M93" s="263">
        <f>'Q2 21-Q3 21'!V71</f>
        <v>4.0959730286030963E-2</v>
      </c>
      <c r="N93" s="263">
        <f>'Q4 21 -Q1 22'!T83</f>
        <v>2.3681361514125473E-2</v>
      </c>
      <c r="O93" s="263">
        <f>'Q4 21 -Q1 22'!Z83</f>
        <v>2.8434892325321988E-2</v>
      </c>
      <c r="P93" s="263">
        <f>'Q2 22 - Q3 22'!T83</f>
        <v>2.0097337300806442E-2</v>
      </c>
      <c r="Q93" s="263">
        <f>'Q2 22 - Q3 22'!Z83</f>
        <v>1.7863053699786031E-2</v>
      </c>
    </row>
    <row r="94" spans="1:17" x14ac:dyDescent="0.35">
      <c r="A94" s="5" t="str">
        <f>'Q2 19-Q3 19'!M71</f>
        <v>Bosnia</v>
      </c>
      <c r="B94" s="7" t="e">
        <f>'Q4 18-Q1 19'!N61</f>
        <v>#DIV/0!</v>
      </c>
      <c r="C94" s="82" t="e">
        <f>'Q4 18-Q1 19'!R61</f>
        <v>#DIV/0!</v>
      </c>
      <c r="D94" s="82">
        <f>'Q2 19-Q3 19'!Q71</f>
        <v>0.3672465557992462</v>
      </c>
      <c r="E94" s="82">
        <f>'Q2 19-Q3 19'!V71</f>
        <v>0.64200208619633425</v>
      </c>
      <c r="F94" s="82">
        <f>'Q4 19-Q1 20'!Q71</f>
        <v>0.61054246343463192</v>
      </c>
      <c r="G94" s="82">
        <f>'Q4 19-Q1 20'!V71</f>
        <v>0.68345984329089127</v>
      </c>
      <c r="H94" s="82">
        <f>'Q2 20-Q3 20'!Q72</f>
        <v>0.658686730506156</v>
      </c>
      <c r="I94" s="82">
        <f>'Q2 20-Q3 20'!V72</f>
        <v>0.58823063937539566</v>
      </c>
      <c r="J94" s="192">
        <v>0.87294100573253031</v>
      </c>
      <c r="K94" s="192">
        <v>0.97746541722445335</v>
      </c>
      <c r="L94" s="263">
        <f>'Q2 21-Q3 21'!Q72</f>
        <v>0.91405979452845432</v>
      </c>
      <c r="M94" s="263">
        <f>'Q2 21-Q3 21'!V72</f>
        <v>0.62427518930349957</v>
      </c>
      <c r="N94" s="263">
        <f>'Q4 21 -Q1 22'!T84</f>
        <v>0.99623030343429264</v>
      </c>
      <c r="O94" s="263">
        <f>'Q4 21 -Q1 22'!Z84</f>
        <v>1.0223721596214159</v>
      </c>
      <c r="P94" s="263">
        <f>'Q2 22 - Q3 22'!T84</f>
        <v>0.39968057648924188</v>
      </c>
      <c r="Q94" s="263">
        <f>'Q2 22 - Q3 22'!Z84</f>
        <v>0.3702439019852925</v>
      </c>
    </row>
    <row r="95" spans="1:17" x14ac:dyDescent="0.35">
      <c r="A95" s="5" t="str">
        <f>'Q2 19-Q3 19'!M72</f>
        <v>Kosovo*</v>
      </c>
      <c r="B95" s="7">
        <f>'Q4 18-Q1 19'!N63</f>
        <v>1.3154245761195253</v>
      </c>
      <c r="C95" s="82">
        <f>'Q4 18-Q1 19'!R63</f>
        <v>1.0779841328319391</v>
      </c>
      <c r="D95" s="82">
        <f>'Q2 19-Q3 19'!Q72</f>
        <v>1.1468162322665787</v>
      </c>
      <c r="E95" s="82">
        <f>'Q2 19-Q3 19'!V72</f>
        <v>1.1467037552155772</v>
      </c>
      <c r="F95" s="82">
        <f>'Q4 19-Q1 20'!Q72</f>
        <v>1.3987623748078333</v>
      </c>
      <c r="G95" s="82">
        <f>'Q4 19-Q1 20'!V72</f>
        <v>1.473592329733707</v>
      </c>
      <c r="H95" s="82">
        <f>'Q2 20-Q3 20'!Q73</f>
        <v>1.5693911775428364</v>
      </c>
      <c r="I95" s="82">
        <f>'Q2 20-Q3 20'!V73</f>
        <v>1.5636724888868929</v>
      </c>
      <c r="J95" s="192">
        <v>1.4259570649255207</v>
      </c>
      <c r="K95" s="192">
        <v>1.5263370604142792</v>
      </c>
      <c r="L95" s="263">
        <f>'Q2 21-Q3 21'!Q73</f>
        <v>0.94367003747071299</v>
      </c>
      <c r="M95" s="263">
        <f>'Q2 21-Q3 21'!V73</f>
        <v>1.006318036885909</v>
      </c>
      <c r="N95" s="263">
        <f>'Q4 21 -Q1 22'!T85</f>
        <v>0.49326459851229704</v>
      </c>
      <c r="O95" s="263">
        <f>'Q4 21 -Q1 22'!Z85</f>
        <v>0.76245686167318372</v>
      </c>
      <c r="P95" s="263">
        <f>'Q2 22 - Q3 22'!T85</f>
        <v>0.35312031226545076</v>
      </c>
      <c r="Q95" s="263">
        <f>'Q2 22 - Q3 22'!Z85</f>
        <v>0.40521300026601154</v>
      </c>
    </row>
    <row r="96" spans="1:17" x14ac:dyDescent="0.35">
      <c r="A96" s="5" t="str">
        <f>'Q2 19-Q3 19'!M73</f>
        <v>Montenegro</v>
      </c>
      <c r="B96" s="7">
        <f>'Q4 18-Q1 19'!N65</f>
        <v>0.66359157766460841</v>
      </c>
      <c r="C96" s="82">
        <f>'Q4 18-Q1 19'!R65</f>
        <v>0.67247333329975167</v>
      </c>
      <c r="D96" s="82">
        <f>'Q2 19-Q3 19'!Q73</f>
        <v>0.66915669375764286</v>
      </c>
      <c r="E96" s="82">
        <f>'Q2 19-Q3 19'!V73</f>
        <v>0.52999013554566443</v>
      </c>
      <c r="F96" s="82">
        <f>'Q4 19-Q1 20'!Q73</f>
        <v>0.55624018042384338</v>
      </c>
      <c r="G96" s="82">
        <f>'Q4 19-Q1 20'!V73</f>
        <v>0.57930768741367822</v>
      </c>
      <c r="H96" s="82">
        <f>'Q2 20-Q3 20'!Q74</f>
        <v>0.3777913893350206</v>
      </c>
      <c r="I96" s="82">
        <f>'Q2 20-Q3 20'!V74</f>
        <v>0.51203532672416086</v>
      </c>
      <c r="J96" s="192">
        <v>0.52227585408222565</v>
      </c>
      <c r="K96" s="192">
        <v>0.52010471009144477</v>
      </c>
      <c r="L96" s="263">
        <f>'Q2 21-Q3 21'!Q74</f>
        <v>0.54421734198660976</v>
      </c>
      <c r="M96" s="263">
        <f>'Q2 21-Q3 21'!V74</f>
        <v>0.30285666784298304</v>
      </c>
      <c r="N96" s="263">
        <f>'Q4 21 -Q1 22'!T86</f>
        <v>0.31487362309987321</v>
      </c>
      <c r="O96" s="263">
        <f>'Q4 21 -Q1 22'!Z86</f>
        <v>0.35011747925005687</v>
      </c>
      <c r="P96" s="263">
        <f>'Q2 22 - Q3 22'!T86</f>
        <v>0.76230105962114458</v>
      </c>
      <c r="Q96" s="263">
        <f>'Q2 22 - Q3 22'!Z86</f>
        <v>0.75064957714514147</v>
      </c>
    </row>
    <row r="97" spans="1:33" x14ac:dyDescent="0.35">
      <c r="A97" s="5" t="str">
        <f>'Q2 19-Q3 19'!M74</f>
        <v>North Macedonia</v>
      </c>
      <c r="B97" s="7" t="e">
        <f>'Q4 18-Q1 19'!N64</f>
        <v>#DIV/0!</v>
      </c>
      <c r="C97" s="82">
        <f>'Q4 18-Q1 19'!R64</f>
        <v>0.43869860429197194</v>
      </c>
      <c r="D97" s="82">
        <f>'Q2 19-Q3 19'!Q74</f>
        <v>0.46401349083782634</v>
      </c>
      <c r="E97" s="82">
        <f>'Q2 19-Q3 19'!V74</f>
        <v>0.42498648308407716</v>
      </c>
      <c r="F97" s="82">
        <f>'Q4 19-Q1 20'!Q74</f>
        <v>0.39098355923424305</v>
      </c>
      <c r="G97" s="82">
        <f>'Q4 19-Q1 20'!V74</f>
        <v>0.42293757890936157</v>
      </c>
      <c r="H97" s="82">
        <f>'Q2 20-Q3 20'!Q75</f>
        <v>0.2970115971350975</v>
      </c>
      <c r="I97" s="82">
        <f>'Q2 20-Q3 20'!V75</f>
        <v>0.51849235611208888</v>
      </c>
      <c r="J97" s="192">
        <v>0.40723846768106586</v>
      </c>
      <c r="K97" s="192">
        <v>0.38690791718494288</v>
      </c>
      <c r="L97" s="263">
        <f>'Q2 21-Q3 21'!Q75</f>
        <v>0.41040231896165824</v>
      </c>
      <c r="M97" s="263">
        <f>'Q2 21-Q3 21'!V75</f>
        <v>0.34809359612277896</v>
      </c>
      <c r="N97" s="263">
        <f>'Q4 21 -Q1 22'!T87</f>
        <v>0.28244376521939119</v>
      </c>
      <c r="O97" s="263">
        <f>'Q4 21 -Q1 22'!Z87</f>
        <v>0.25520000112855584</v>
      </c>
      <c r="P97" s="263">
        <f>'Q2 22 - Q3 22'!T87</f>
        <v>0.2817686968152559</v>
      </c>
      <c r="Q97" s="263">
        <f>'Q2 22 - Q3 22'!Z87</f>
        <v>0.29125534377582801</v>
      </c>
    </row>
    <row r="98" spans="1:33" x14ac:dyDescent="0.35">
      <c r="A98" s="5" t="str">
        <f>'Q2 19-Q3 19'!M75</f>
        <v>Serbia</v>
      </c>
      <c r="B98" s="7" t="e">
        <f>'Q4 18-Q1 19'!N66</f>
        <v>#DIV/0!</v>
      </c>
      <c r="C98" s="82">
        <f>'Q4 18-Q1 19'!R66</f>
        <v>0.369862717075917</v>
      </c>
      <c r="D98" s="82">
        <f>'Q2 19-Q3 19'!Q75</f>
        <v>0.36546949998476691</v>
      </c>
      <c r="E98" s="82">
        <f>'Q2 19-Q3 19'!V75</f>
        <v>0.36483381616938543</v>
      </c>
      <c r="F98" s="82">
        <f>'Q4 19-Q1 20'!Q75</f>
        <v>0.38297132356556368</v>
      </c>
      <c r="G98" s="82">
        <f>'Q4 19-Q1 20'!V75</f>
        <v>0.38035708348572</v>
      </c>
      <c r="H98" s="82">
        <f>'Q2 20-Q3 20'!Q76</f>
        <v>0.30168473292412173</v>
      </c>
      <c r="I98" s="82">
        <f>'Q2 20-Q3 20'!V76</f>
        <v>0.32399554771584615</v>
      </c>
      <c r="J98" s="192">
        <v>0.33630955332424278</v>
      </c>
      <c r="K98" s="192">
        <v>0.35105574965821057</v>
      </c>
      <c r="L98" s="263">
        <f>'Q2 21-Q3 21'!Q76</f>
        <v>0.46404065483908991</v>
      </c>
      <c r="M98" s="263">
        <f>'Q2 21-Q3 21'!V76</f>
        <v>0.27254384452695002</v>
      </c>
      <c r="N98" s="263">
        <f>'Q4 21 -Q1 22'!T88</f>
        <v>0.38459515000305794</v>
      </c>
      <c r="O98" s="263">
        <f>'Q4 21 -Q1 22'!Z88</f>
        <v>0.48387693178362262</v>
      </c>
      <c r="P98" s="263">
        <f>'Q2 22 - Q3 22'!T88</f>
        <v>0.48328153862135059</v>
      </c>
      <c r="Q98" s="263">
        <f>'Q2 22 - Q3 22'!Z88</f>
        <v>0.45092075259439413</v>
      </c>
    </row>
    <row r="99" spans="1:33" x14ac:dyDescent="0.35">
      <c r="A99" s="10"/>
      <c r="B99" s="10"/>
      <c r="C99" s="10"/>
      <c r="D99" s="10"/>
      <c r="E99" s="10"/>
      <c r="F99" s="10"/>
      <c r="G99" s="10"/>
    </row>
    <row r="100" spans="1:33" x14ac:dyDescent="0.35">
      <c r="A100" s="402" t="s">
        <v>295</v>
      </c>
      <c r="B100" s="402"/>
      <c r="C100" s="402"/>
      <c r="D100" s="402"/>
      <c r="E100" s="402"/>
      <c r="F100" s="402"/>
      <c r="G100" s="402"/>
    </row>
    <row r="101" spans="1:33" x14ac:dyDescent="0.35">
      <c r="A101" s="12" t="s">
        <v>4</v>
      </c>
      <c r="B101" s="58" t="s">
        <v>56</v>
      </c>
      <c r="C101" s="56" t="s">
        <v>57</v>
      </c>
      <c r="D101" s="56" t="s">
        <v>54</v>
      </c>
      <c r="E101" s="74" t="s">
        <v>55</v>
      </c>
      <c r="F101" s="56" t="s">
        <v>153</v>
      </c>
      <c r="G101" s="74" t="s">
        <v>154</v>
      </c>
      <c r="H101" s="55" t="s">
        <v>201</v>
      </c>
      <c r="I101" s="75" t="s">
        <v>202</v>
      </c>
      <c r="J101" s="231" t="s">
        <v>204</v>
      </c>
      <c r="K101" s="231" t="s">
        <v>205</v>
      </c>
      <c r="L101" s="264" t="s">
        <v>246</v>
      </c>
      <c r="M101" s="264" t="s">
        <v>247</v>
      </c>
      <c r="N101" s="356" t="s">
        <v>249</v>
      </c>
      <c r="O101" s="359" t="s">
        <v>250</v>
      </c>
      <c r="P101" s="359" t="s">
        <v>298</v>
      </c>
      <c r="Q101" s="359" t="s">
        <v>299</v>
      </c>
    </row>
    <row r="102" spans="1:33" x14ac:dyDescent="0.35">
      <c r="A102" s="12" t="str">
        <f>'Q2 19-Q3 19'!M70</f>
        <v>Albania</v>
      </c>
      <c r="B102" s="24"/>
      <c r="C102" s="72"/>
      <c r="D102" s="98" t="e">
        <f>'Q2 19-Q3 19'!N70</f>
        <v>#DIV/0!</v>
      </c>
      <c r="E102" s="72">
        <f>'Q2 19-Q3 19'!S70</f>
        <v>2.1463331466174729E-2</v>
      </c>
      <c r="F102" s="72">
        <f>'Q4 19-Q1 20'!N70</f>
        <v>3.3983456968267378E-2</v>
      </c>
      <c r="G102" s="72">
        <f>'Q4 19-Q1 20'!S70</f>
        <v>3.0074613406948277E-2</v>
      </c>
      <c r="H102" s="72">
        <f>'Q2 20-Q3 20'!N71</f>
        <v>3.5963756961990577E-2</v>
      </c>
      <c r="I102" s="72">
        <f>'Q2 20-Q3 20'!S71</f>
        <v>2.1469193369490974E-2</v>
      </c>
      <c r="J102" s="265">
        <v>2.3299216080719536E-2</v>
      </c>
      <c r="K102" s="265">
        <v>2.1985597826097273E-2</v>
      </c>
      <c r="L102" s="266">
        <f>'Q2 21-Q3 21'!N71</f>
        <v>1.4896737101384691E-2</v>
      </c>
      <c r="M102" s="266">
        <f>'Q2 21-Q3 21'!S71</f>
        <v>2.1658503864410938E-6</v>
      </c>
      <c r="N102" s="362">
        <f>'Q4 21 -Q1 22'!Q83</f>
        <v>2.8912230916656959E-2</v>
      </c>
      <c r="O102" s="362">
        <f>'Q4 21 -Q1 22'!W83</f>
        <v>3.632241065513224E-2</v>
      </c>
      <c r="P102" s="362">
        <f>'Q2 22 - Q3 22'!Q83</f>
        <v>2.8342260577382677E-2</v>
      </c>
      <c r="Q102" s="362">
        <f>'Q2 22 - Q3 22'!W83</f>
        <v>3.5792126410009478E-2</v>
      </c>
    </row>
    <row r="103" spans="1:33" x14ac:dyDescent="0.35">
      <c r="A103" s="12" t="str">
        <f>'Q2 19-Q3 19'!M71</f>
        <v>Bosnia</v>
      </c>
      <c r="B103" s="24"/>
      <c r="C103" s="72"/>
      <c r="D103" s="72" t="e">
        <f>'Q2 19-Q3 19'!N71</f>
        <v>#DIV/0!</v>
      </c>
      <c r="E103" s="72">
        <f>'Q2 19-Q3 19'!S71</f>
        <v>3.8016666178208924E-2</v>
      </c>
      <c r="F103" s="72">
        <f>'Q4 19-Q1 20'!N71</f>
        <v>3.8824579593030893E-2</v>
      </c>
      <c r="G103" s="72">
        <f>'Q4 19-Q1 20'!S71</f>
        <v>3.9533228854587675E-2</v>
      </c>
      <c r="H103" s="72">
        <f>'Q2 20-Q3 20'!N72</f>
        <v>3.695859046807054E-2</v>
      </c>
      <c r="I103" s="72">
        <f>'Q2 20-Q3 20'!S72</f>
        <v>2.3593072639481197E-2</v>
      </c>
      <c r="J103" s="265">
        <v>2.4390683692133704E-2</v>
      </c>
      <c r="K103" s="265">
        <v>2.4156243856890112E-2</v>
      </c>
      <c r="L103" s="266">
        <f>'Q2 21-Q3 21'!N72</f>
        <v>2.4268148031191816E-2</v>
      </c>
      <c r="M103" s="266">
        <f>'Q2 21-Q3 21'!S72</f>
        <v>5.5050355159051524E-5</v>
      </c>
      <c r="N103" s="362">
        <f>'Q4 21 -Q1 22'!Q84</f>
        <v>6.0577505960465906E-5</v>
      </c>
      <c r="O103" s="362">
        <f>'Q4 21 -Q1 22'!W84</f>
        <v>5.8424167517648687E-6</v>
      </c>
      <c r="P103" s="362">
        <f>'Q2 22 - Q3 22'!Q84</f>
        <v>1.1148059746652493E-5</v>
      </c>
      <c r="Q103" s="362">
        <f>'Q2 22 - Q3 22'!W84</f>
        <v>1.7370917680097227E-5</v>
      </c>
    </row>
    <row r="104" spans="1:33" x14ac:dyDescent="0.35">
      <c r="A104" s="12" t="str">
        <f>'Q2 19-Q3 19'!M72</f>
        <v>Kosovo*</v>
      </c>
      <c r="B104" s="24"/>
      <c r="C104" s="72"/>
      <c r="D104" s="72" t="e">
        <f>'Q2 19-Q3 19'!N72</f>
        <v>#DIV/0!</v>
      </c>
      <c r="E104" s="72">
        <f>'Q2 19-Q3 19'!S72</f>
        <v>6.9265104235367345E-2</v>
      </c>
      <c r="F104" s="72">
        <f>'Q4 19-Q1 20'!N72</f>
        <v>6.6657805667371409E-2</v>
      </c>
      <c r="G104" s="72">
        <f>'Q4 19-Q1 20'!S72</f>
        <v>7.2446768257947478E-2</v>
      </c>
      <c r="H104" s="72">
        <f>'Q2 20-Q3 20'!N73</f>
        <v>4.2137363623422644E-2</v>
      </c>
      <c r="I104" s="72">
        <f>'Q2 20-Q3 20'!S73</f>
        <v>2.6596573112893793E-2</v>
      </c>
      <c r="J104" s="265">
        <v>2.5189134839954594E-2</v>
      </c>
      <c r="K104" s="265">
        <v>2.5076526138899952E-2</v>
      </c>
      <c r="L104" s="266">
        <f>'Q2 21-Q3 21'!N73</f>
        <v>1.4760625751914599E-2</v>
      </c>
      <c r="M104" s="266">
        <f>'Q2 21-Q3 21'!S73</f>
        <v>1.8594175002796876E-4</v>
      </c>
      <c r="N104" s="362">
        <f>'Q4 21 -Q1 22'!Q85</f>
        <v>0</v>
      </c>
      <c r="O104" s="362">
        <f>'Q4 21 -Q1 22'!W85</f>
        <v>0</v>
      </c>
      <c r="P104" s="362">
        <f>'Q2 22 - Q3 22'!Q85</f>
        <v>2.9750545130293127E-4</v>
      </c>
      <c r="Q104" s="362">
        <f>'Q2 22 - Q3 22'!W85</f>
        <v>1.7977498324523168E-4</v>
      </c>
    </row>
    <row r="105" spans="1:33" x14ac:dyDescent="0.35">
      <c r="A105" s="12" t="str">
        <f>'Q2 19-Q3 19'!M73</f>
        <v>Montenegro</v>
      </c>
      <c r="B105" s="24"/>
      <c r="C105" s="72"/>
      <c r="D105" s="72" t="e">
        <f>'Q2 19-Q3 19'!N73</f>
        <v>#DIV/0!</v>
      </c>
      <c r="E105" s="72">
        <f>'Q2 19-Q3 19'!S73</f>
        <v>1.1584103492186968E-2</v>
      </c>
      <c r="F105" s="72">
        <f>'Q4 19-Q1 20'!N73</f>
        <v>9.311799967147226E-3</v>
      </c>
      <c r="G105" s="72">
        <f>'Q4 19-Q1 20'!S73</f>
        <v>8.5098923159798081E-3</v>
      </c>
      <c r="H105" s="72">
        <f>'Q2 20-Q3 20'!N74</f>
        <v>6.6662205402138568E-3</v>
      </c>
      <c r="I105" s="72">
        <f>'Q2 20-Q3 20'!S74</f>
        <v>4.6848135994101408E-3</v>
      </c>
      <c r="J105" s="265">
        <v>4.5275937118147945E-3</v>
      </c>
      <c r="K105" s="265">
        <v>4.8554963720981968E-3</v>
      </c>
      <c r="L105" s="266">
        <f>'Q2 21-Q3 21'!N74</f>
        <v>5.1608294738800468E-3</v>
      </c>
      <c r="M105" s="266">
        <f>'Q2 21-Q3 21'!S74</f>
        <v>1.4755842805606203E-4</v>
      </c>
      <c r="N105" s="362">
        <f>'Q4 21 -Q1 22'!Q86</f>
        <v>1.1695551404743093E-4</v>
      </c>
      <c r="O105" s="362">
        <f>'Q4 21 -Q1 22'!W86</f>
        <v>4.3887793136040542E-4</v>
      </c>
      <c r="P105" s="362">
        <f>'Q2 22 - Q3 22'!Q86</f>
        <v>8.3604503323817534E-4</v>
      </c>
      <c r="Q105" s="362">
        <f>'Q2 22 - Q3 22'!W86</f>
        <v>6.8512035980415077E-4</v>
      </c>
    </row>
    <row r="106" spans="1:33" x14ac:dyDescent="0.35">
      <c r="A106" s="12" t="str">
        <f>'Q2 19-Q3 19'!M74</f>
        <v>North Macedonia</v>
      </c>
      <c r="B106" s="24"/>
      <c r="C106" s="72"/>
      <c r="D106" s="72" t="e">
        <f>'Q2 19-Q3 19'!N74</f>
        <v>#DIV/0!</v>
      </c>
      <c r="E106" s="72">
        <f>'Q2 19-Q3 19'!S74</f>
        <v>3.9044170401915379E-2</v>
      </c>
      <c r="F106" s="72">
        <f>'Q4 19-Q1 20'!N74</f>
        <v>3.6928716599191933E-2</v>
      </c>
      <c r="G106" s="72">
        <f>'Q4 19-Q1 20'!S74</f>
        <v>3.7150542448544044E-2</v>
      </c>
      <c r="H106" s="72">
        <f>'Q2 20-Q3 20'!N75</f>
        <v>3.828441235646704E-2</v>
      </c>
      <c r="I106" s="72">
        <f>'Q2 20-Q3 20'!S75</f>
        <v>2.2938275509788889E-2</v>
      </c>
      <c r="J106" s="265">
        <v>2.2984037217230299E-2</v>
      </c>
      <c r="K106" s="265">
        <v>2.3063210327272335E-2</v>
      </c>
      <c r="L106" s="266">
        <f>'Q2 21-Q3 21'!N75</f>
        <v>2.3334532348545083E-2</v>
      </c>
      <c r="M106" s="266">
        <f>'Q2 21-Q3 21'!S75</f>
        <v>0</v>
      </c>
      <c r="N106" s="362">
        <f>'Q4 21 -Q1 22'!Q87</f>
        <v>2.9368201940927657E-4</v>
      </c>
      <c r="O106" s="362">
        <f>'Q4 21 -Q1 22'!W87</f>
        <v>4.3215289139608346E-4</v>
      </c>
      <c r="P106" s="362">
        <f>'Q2 22 - Q3 22'!Q87</f>
        <v>3.4878881972228158E-4</v>
      </c>
      <c r="Q106" s="362">
        <f>'Q2 22 - Q3 22'!W87</f>
        <v>5.0186180521722995E-4</v>
      </c>
    </row>
    <row r="107" spans="1:33" x14ac:dyDescent="0.35">
      <c r="A107" s="12" t="str">
        <f>'Q2 19-Q3 19'!M75</f>
        <v>Serbia</v>
      </c>
      <c r="B107" s="24"/>
      <c r="C107" s="72"/>
      <c r="D107" s="72" t="e">
        <f>'Q2 19-Q3 19'!N75</f>
        <v>#DIV/0!</v>
      </c>
      <c r="E107" s="72">
        <f>'Q2 19-Q3 19'!S75</f>
        <v>3.3828215027694696E-2</v>
      </c>
      <c r="F107" s="72">
        <f>'Q4 19-Q1 20'!N75</f>
        <v>3.8373327138353584E-2</v>
      </c>
      <c r="G107" s="72">
        <f>'Q4 19-Q1 20'!S75</f>
        <v>3.5084081277619146E-2</v>
      </c>
      <c r="H107" s="72">
        <f>'Q2 20-Q3 20'!N76</f>
        <v>3.6348816689229534E-2</v>
      </c>
      <c r="I107" s="72">
        <f>'Q2 20-Q3 20'!S76</f>
        <v>2.4719217868750792E-2</v>
      </c>
      <c r="J107" s="265">
        <v>2.1929851261699419E-2</v>
      </c>
      <c r="K107" s="265">
        <v>2.1512495384798231E-2</v>
      </c>
      <c r="L107" s="266">
        <f>'Q2 21-Q3 21'!N76</f>
        <v>2.1831371991274995E-2</v>
      </c>
      <c r="M107" s="266">
        <f>'Q2 21-Q3 21'!S76</f>
        <v>9.7611960779654802E-4</v>
      </c>
      <c r="N107" s="362">
        <f>'Q4 21 -Q1 22'!Q88</f>
        <v>3.3822620591972708E-4</v>
      </c>
      <c r="O107" s="362">
        <f>'Q4 21 -Q1 22'!W88</f>
        <v>3.3625276604180935E-4</v>
      </c>
      <c r="P107" s="362">
        <f>'Q2 22 - Q3 22'!Q88</f>
        <v>4.1629072352787849E-4</v>
      </c>
      <c r="Q107" s="362">
        <f>'Q2 22 - Q3 22'!W88</f>
        <v>4.6252385288166384E-4</v>
      </c>
    </row>
    <row r="108" spans="1:33" x14ac:dyDescent="0.35">
      <c r="J108" s="78"/>
      <c r="K108" s="78"/>
    </row>
    <row r="109" spans="1:33" x14ac:dyDescent="0.35">
      <c r="A109" s="253" t="s">
        <v>226</v>
      </c>
      <c r="B109" s="254" t="s">
        <v>89</v>
      </c>
      <c r="C109" s="254"/>
      <c r="D109" s="254"/>
      <c r="E109" s="254"/>
      <c r="F109" s="254"/>
      <c r="G109" s="254"/>
      <c r="H109" s="254"/>
      <c r="I109" s="254"/>
      <c r="J109" s="254"/>
      <c r="K109" s="254"/>
      <c r="L109" s="254"/>
      <c r="M109" s="255"/>
      <c r="N109" s="255"/>
      <c r="O109" s="255"/>
      <c r="P109" s="255"/>
      <c r="Q109" s="255"/>
      <c r="S109" s="365" t="s">
        <v>227</v>
      </c>
      <c r="T109" s="364" t="str">
        <f>A100</f>
        <v>WB RLAH+ and RLAH</v>
      </c>
      <c r="U109" s="363"/>
      <c r="V109" s="255"/>
      <c r="W109" s="255"/>
      <c r="X109" s="255"/>
      <c r="Y109" s="255"/>
      <c r="Z109" s="255"/>
      <c r="AA109" s="255"/>
      <c r="AB109" s="255"/>
      <c r="AC109" s="255"/>
      <c r="AD109" s="255"/>
      <c r="AE109" s="255"/>
    </row>
    <row r="110" spans="1:33" x14ac:dyDescent="0.35">
      <c r="A110" s="345" t="str">
        <f>A74</f>
        <v>Country</v>
      </c>
      <c r="B110" s="345" t="str">
        <f>B74</f>
        <v>Q4 2018</v>
      </c>
      <c r="C110" s="345" t="str">
        <f>C74</f>
        <v>Q1 2019</v>
      </c>
      <c r="D110" s="346" t="str">
        <f>D74</f>
        <v>Q2 2019</v>
      </c>
      <c r="E110" s="346" t="str">
        <f>E74</f>
        <v>Q3 2019</v>
      </c>
      <c r="F110" s="345" t="s">
        <v>153</v>
      </c>
      <c r="G110" s="345" t="s">
        <v>154</v>
      </c>
      <c r="H110" s="346" t="str">
        <f>H74</f>
        <v>Q2 2020</v>
      </c>
      <c r="I110" s="346" t="str">
        <f>I74</f>
        <v>Q3 2020</v>
      </c>
      <c r="J110" s="346" t="s">
        <v>204</v>
      </c>
      <c r="K110" s="346" t="s">
        <v>205</v>
      </c>
      <c r="L110" s="347" t="s">
        <v>246</v>
      </c>
      <c r="M110" s="348" t="s">
        <v>247</v>
      </c>
      <c r="N110" s="348" t="s">
        <v>249</v>
      </c>
      <c r="O110" s="348" t="s">
        <v>250</v>
      </c>
      <c r="P110" s="268" t="s">
        <v>298</v>
      </c>
      <c r="Q110" s="268" t="s">
        <v>299</v>
      </c>
      <c r="S110" s="345" t="str">
        <f t="shared" ref="S110:S116" si="19">A110</f>
        <v>Country</v>
      </c>
      <c r="T110" s="345" t="str">
        <f t="shared" ref="T110:Y110" si="20">D110</f>
        <v>Q2 2019</v>
      </c>
      <c r="U110" s="345" t="str">
        <f t="shared" si="20"/>
        <v>Q3 2019</v>
      </c>
      <c r="V110" s="345" t="str">
        <f t="shared" si="20"/>
        <v>Q4 2019</v>
      </c>
      <c r="W110" s="345" t="str">
        <f t="shared" si="20"/>
        <v>Q1 2020</v>
      </c>
      <c r="X110" s="345" t="str">
        <f t="shared" si="20"/>
        <v>Q2 2020</v>
      </c>
      <c r="Y110" s="345" t="str">
        <f t="shared" si="20"/>
        <v>Q3 2020</v>
      </c>
      <c r="Z110" s="334" t="s">
        <v>204</v>
      </c>
      <c r="AA110" s="334" t="s">
        <v>205</v>
      </c>
      <c r="AB110" s="349" t="s">
        <v>246</v>
      </c>
      <c r="AC110" s="349" t="s">
        <v>247</v>
      </c>
      <c r="AD110" s="349" t="s">
        <v>249</v>
      </c>
      <c r="AE110" s="349" t="s">
        <v>250</v>
      </c>
      <c r="AF110" s="268" t="s">
        <v>298</v>
      </c>
      <c r="AG110" s="268" t="s">
        <v>299</v>
      </c>
    </row>
    <row r="111" spans="1:33" x14ac:dyDescent="0.35">
      <c r="A111" s="119" t="str">
        <f t="shared" ref="A111:A116" si="21">A75</f>
        <v>Albania</v>
      </c>
      <c r="B111" s="123">
        <f t="shared" ref="B111:G111" si="22">B75*100</f>
        <v>23.046429020221215</v>
      </c>
      <c r="C111" s="123">
        <f t="shared" si="22"/>
        <v>20.840470445549439</v>
      </c>
      <c r="D111" s="123">
        <f t="shared" si="22"/>
        <v>10.698634879606148</v>
      </c>
      <c r="E111" s="123">
        <f t="shared" si="22"/>
        <v>9.5447234900830669</v>
      </c>
      <c r="F111" s="182">
        <f t="shared" si="22"/>
        <v>12.435932531211396</v>
      </c>
      <c r="G111" s="182">
        <f t="shared" si="22"/>
        <v>9.8090428732780808</v>
      </c>
      <c r="H111" s="182">
        <f t="shared" ref="H111:O111" si="23">H75*100</f>
        <v>8.3775143828325351</v>
      </c>
      <c r="I111" s="182">
        <f t="shared" si="23"/>
        <v>10.915679116498705</v>
      </c>
      <c r="J111" s="182">
        <f t="shared" si="23"/>
        <v>11.12802126722522</v>
      </c>
      <c r="K111" s="182">
        <f t="shared" si="23"/>
        <v>17.653911989879774</v>
      </c>
      <c r="L111" s="267">
        <f t="shared" si="23"/>
        <v>0.66980040624764636</v>
      </c>
      <c r="M111" s="267">
        <f t="shared" si="23"/>
        <v>1.5503644702938391E-3</v>
      </c>
      <c r="N111" s="267">
        <f t="shared" si="23"/>
        <v>0.27706908548396197</v>
      </c>
      <c r="O111" s="267">
        <f t="shared" si="23"/>
        <v>0.43078128059526138</v>
      </c>
      <c r="P111" s="267">
        <f>P75*100</f>
        <v>2.4483349088108331E-2</v>
      </c>
      <c r="Q111" s="267">
        <f>Q75*100</f>
        <v>7.0123279544669251E-2</v>
      </c>
      <c r="S111" s="122" t="str">
        <f t="shared" si="19"/>
        <v>Albania</v>
      </c>
      <c r="T111" s="122" t="e">
        <f t="shared" ref="T111:AA111" si="24">D102*100</f>
        <v>#DIV/0!</v>
      </c>
      <c r="U111" s="124">
        <f t="shared" si="24"/>
        <v>2.1463331466174731</v>
      </c>
      <c r="V111" s="182">
        <f t="shared" si="24"/>
        <v>3.3983456968267376</v>
      </c>
      <c r="W111" s="182">
        <f t="shared" si="24"/>
        <v>3.0074613406948276</v>
      </c>
      <c r="X111" s="182">
        <f t="shared" si="24"/>
        <v>3.5963756961990576</v>
      </c>
      <c r="Y111" s="182">
        <f t="shared" si="24"/>
        <v>2.1469193369490975</v>
      </c>
      <c r="Z111" s="182">
        <f t="shared" si="24"/>
        <v>2.3299216080719538</v>
      </c>
      <c r="AA111" s="182">
        <f t="shared" si="24"/>
        <v>2.1985597826097272</v>
      </c>
      <c r="AB111" s="267">
        <f t="shared" ref="AB111:AC116" si="25">L102*100</f>
        <v>1.4896737101384692</v>
      </c>
      <c r="AC111" s="267">
        <f t="shared" si="25"/>
        <v>2.1658503864410938E-4</v>
      </c>
      <c r="AD111" s="267">
        <f t="shared" ref="AD111:AE116" si="26">N102*100</f>
        <v>2.891223091665696</v>
      </c>
      <c r="AE111" s="267">
        <f t="shared" si="26"/>
        <v>3.6322410655132238</v>
      </c>
      <c r="AF111" s="267">
        <f t="shared" ref="AF111:AG116" si="27">P102*100</f>
        <v>2.8342260577382676</v>
      </c>
      <c r="AG111" s="267">
        <f t="shared" si="27"/>
        <v>3.5792126410009479</v>
      </c>
    </row>
    <row r="112" spans="1:33" x14ac:dyDescent="0.35">
      <c r="A112" s="119" t="str">
        <f t="shared" si="21"/>
        <v>Bosnia</v>
      </c>
      <c r="B112" s="123" t="e">
        <f t="shared" ref="B112:G112" si="28">B76*100</f>
        <v>#DIV/0!</v>
      </c>
      <c r="C112" s="123" t="e">
        <f t="shared" si="28"/>
        <v>#DIV/0!</v>
      </c>
      <c r="D112" s="123">
        <f t="shared" si="28"/>
        <v>4.9642200307659605</v>
      </c>
      <c r="E112" s="123">
        <f t="shared" si="28"/>
        <v>4.748073022312373</v>
      </c>
      <c r="F112" s="182">
        <f t="shared" si="28"/>
        <v>4.9349531057273843</v>
      </c>
      <c r="G112" s="182">
        <f t="shared" si="28"/>
        <v>4.5754788116422862</v>
      </c>
      <c r="H112" s="182">
        <f t="shared" ref="H112:Q112" si="29">H76*100</f>
        <v>4.5269484296238849</v>
      </c>
      <c r="I112" s="182">
        <f t="shared" si="29"/>
        <v>5.0474004331530686</v>
      </c>
      <c r="J112" s="182">
        <f t="shared" si="29"/>
        <v>3.8595008515487943</v>
      </c>
      <c r="K112" s="182">
        <f t="shared" si="29"/>
        <v>5.0313945803040321</v>
      </c>
      <c r="L112" s="267">
        <f t="shared" si="29"/>
        <v>4.8991893577218875</v>
      </c>
      <c r="M112" s="267">
        <f t="shared" si="29"/>
        <v>0</v>
      </c>
      <c r="N112" s="267">
        <f t="shared" si="29"/>
        <v>43.679222704187289</v>
      </c>
      <c r="O112" s="267">
        <f t="shared" si="29"/>
        <v>46.283277436664768</v>
      </c>
      <c r="P112" s="267" t="e">
        <f t="shared" si="29"/>
        <v>#DIV/0!</v>
      </c>
      <c r="Q112" s="267" t="e">
        <f t="shared" si="29"/>
        <v>#DIV/0!</v>
      </c>
      <c r="S112" s="122" t="str">
        <f t="shared" si="19"/>
        <v>Bosnia</v>
      </c>
      <c r="T112" s="124" t="e">
        <f>D103</f>
        <v>#DIV/0!</v>
      </c>
      <c r="U112" s="124">
        <f t="shared" ref="U112:Z116" si="30">E103*100</f>
        <v>3.8016666178208922</v>
      </c>
      <c r="V112" s="182">
        <f t="shared" si="30"/>
        <v>3.8824579593030895</v>
      </c>
      <c r="W112" s="182">
        <f t="shared" si="30"/>
        <v>3.9533228854587676</v>
      </c>
      <c r="X112" s="182">
        <f t="shared" si="30"/>
        <v>3.6958590468070538</v>
      </c>
      <c r="Y112" s="182">
        <f t="shared" si="30"/>
        <v>2.3593072639481196</v>
      </c>
      <c r="Z112" s="182">
        <f t="shared" si="30"/>
        <v>2.4390683692133703</v>
      </c>
      <c r="AA112" s="182">
        <f>K103*100</f>
        <v>2.4156243856890112</v>
      </c>
      <c r="AB112" s="267">
        <f t="shared" si="25"/>
        <v>2.4268148031191816</v>
      </c>
      <c r="AC112" s="267">
        <f t="shared" si="25"/>
        <v>5.5050355159051521E-3</v>
      </c>
      <c r="AD112" s="267">
        <f t="shared" si="26"/>
        <v>6.0577505960465903E-3</v>
      </c>
      <c r="AE112" s="267">
        <f t="shared" si="26"/>
        <v>5.8424167517648687E-4</v>
      </c>
      <c r="AF112" s="267">
        <f t="shared" si="27"/>
        <v>1.1148059746652493E-3</v>
      </c>
      <c r="AG112" s="267">
        <f t="shared" si="27"/>
        <v>1.7370917680097227E-3</v>
      </c>
    </row>
    <row r="113" spans="1:33" x14ac:dyDescent="0.35">
      <c r="A113" s="119" t="str">
        <f t="shared" si="21"/>
        <v>Kosovo*</v>
      </c>
      <c r="B113" s="123">
        <f t="shared" ref="B113:G113" si="31">B77*100</f>
        <v>59.248265060848226</v>
      </c>
      <c r="C113" s="123">
        <f t="shared" si="31"/>
        <v>60.198812598667715</v>
      </c>
      <c r="D113" s="123">
        <f t="shared" si="31"/>
        <v>42.303851877039335</v>
      </c>
      <c r="E113" s="123" t="e">
        <f t="shared" si="31"/>
        <v>#DIV/0!</v>
      </c>
      <c r="F113" s="182" t="e">
        <f t="shared" si="31"/>
        <v>#DIV/0!</v>
      </c>
      <c r="G113" s="182" t="e">
        <f t="shared" si="31"/>
        <v>#DIV/0!</v>
      </c>
      <c r="H113" s="182" t="e">
        <f t="shared" ref="H113:Q113" si="32">H77*100</f>
        <v>#DIV/0!</v>
      </c>
      <c r="I113" s="182" t="e">
        <f t="shared" si="32"/>
        <v>#DIV/0!</v>
      </c>
      <c r="J113" s="182" t="e">
        <f t="shared" si="32"/>
        <v>#DIV/0!</v>
      </c>
      <c r="K113" s="182" t="e">
        <f t="shared" si="32"/>
        <v>#DIV/0!</v>
      </c>
      <c r="L113" s="267" t="e">
        <f t="shared" si="32"/>
        <v>#DIV/0!</v>
      </c>
      <c r="M113" s="267" t="e">
        <f t="shared" si="32"/>
        <v>#DIV/0!</v>
      </c>
      <c r="N113" s="267" t="e">
        <f t="shared" si="32"/>
        <v>#DIV/0!</v>
      </c>
      <c r="O113" s="267" t="e">
        <f t="shared" si="32"/>
        <v>#DIV/0!</v>
      </c>
      <c r="P113" s="267" t="e">
        <f t="shared" si="32"/>
        <v>#DIV/0!</v>
      </c>
      <c r="Q113" s="267" t="e">
        <f t="shared" si="32"/>
        <v>#DIV/0!</v>
      </c>
      <c r="S113" s="122" t="str">
        <f t="shared" si="19"/>
        <v>Kosovo*</v>
      </c>
      <c r="T113" s="124" t="e">
        <f>D104</f>
        <v>#DIV/0!</v>
      </c>
      <c r="U113" s="124">
        <f t="shared" si="30"/>
        <v>6.9265104235367341</v>
      </c>
      <c r="V113" s="182">
        <f t="shared" si="30"/>
        <v>6.6657805667371406</v>
      </c>
      <c r="W113" s="182">
        <f t="shared" si="30"/>
        <v>7.2446768257947474</v>
      </c>
      <c r="X113" s="182">
        <f t="shared" si="30"/>
        <v>4.2137363623422646</v>
      </c>
      <c r="Y113" s="182">
        <f t="shared" si="30"/>
        <v>2.6596573112893793</v>
      </c>
      <c r="Z113" s="182">
        <f t="shared" si="30"/>
        <v>2.5189134839954592</v>
      </c>
      <c r="AA113" s="182">
        <f>K104*100</f>
        <v>2.5076526138899951</v>
      </c>
      <c r="AB113" s="267">
        <f t="shared" si="25"/>
        <v>1.47606257519146</v>
      </c>
      <c r="AC113" s="267">
        <f t="shared" si="25"/>
        <v>1.8594175002796875E-2</v>
      </c>
      <c r="AD113" s="267">
        <f t="shared" si="26"/>
        <v>0</v>
      </c>
      <c r="AE113" s="267">
        <f t="shared" si="26"/>
        <v>0</v>
      </c>
      <c r="AF113" s="267">
        <f t="shared" si="27"/>
        <v>2.9750545130293127E-2</v>
      </c>
      <c r="AG113" s="267">
        <f t="shared" si="27"/>
        <v>1.7977498324523167E-2</v>
      </c>
    </row>
    <row r="114" spans="1:33" x14ac:dyDescent="0.35">
      <c r="A114" s="119" t="str">
        <f t="shared" si="21"/>
        <v>Montenegro</v>
      </c>
      <c r="B114" s="123">
        <f t="shared" ref="B114:G114" si="33">B78*100</f>
        <v>0.90347605004711606</v>
      </c>
      <c r="C114" s="123">
        <f t="shared" si="33"/>
        <v>0.87276856397556157</v>
      </c>
      <c r="D114" s="123">
        <f t="shared" si="33"/>
        <v>0.93566384630629096</v>
      </c>
      <c r="E114" s="123">
        <f t="shared" si="33"/>
        <v>2.3174026527931288</v>
      </c>
      <c r="F114" s="182">
        <f t="shared" si="33"/>
        <v>1.704753566021731</v>
      </c>
      <c r="G114" s="182">
        <f t="shared" si="33"/>
        <v>1.5362101956448664</v>
      </c>
      <c r="H114" s="182">
        <f t="shared" ref="H114:Q114" si="34">H78*100</f>
        <v>1.5345424435874337</v>
      </c>
      <c r="I114" s="182">
        <f t="shared" si="34"/>
        <v>1.4183123276350731</v>
      </c>
      <c r="J114" s="182">
        <f t="shared" si="34"/>
        <v>1.2155460849931288</v>
      </c>
      <c r="K114" s="182">
        <f t="shared" si="34"/>
        <v>1.7180077837277621</v>
      </c>
      <c r="L114" s="267">
        <f t="shared" si="34"/>
        <v>1.6489860165302967</v>
      </c>
      <c r="M114" s="267">
        <f t="shared" si="34"/>
        <v>0.35623880377626965</v>
      </c>
      <c r="N114" s="267">
        <f t="shared" si="34"/>
        <v>0.2173746221888069</v>
      </c>
      <c r="O114" s="267">
        <f t="shared" si="34"/>
        <v>0.40694709463832995</v>
      </c>
      <c r="P114" s="267">
        <f t="shared" si="34"/>
        <v>0.17942525960694564</v>
      </c>
      <c r="Q114" s="267">
        <f t="shared" si="34"/>
        <v>0.14751624993444717</v>
      </c>
      <c r="S114" s="122" t="str">
        <f t="shared" si="19"/>
        <v>Montenegro</v>
      </c>
      <c r="T114" s="124" t="e">
        <f>D105</f>
        <v>#DIV/0!</v>
      </c>
      <c r="U114" s="124">
        <f t="shared" si="30"/>
        <v>1.1584103492186968</v>
      </c>
      <c r="V114" s="182">
        <f t="shared" si="30"/>
        <v>0.93117999671472262</v>
      </c>
      <c r="W114" s="182">
        <f t="shared" si="30"/>
        <v>0.85098923159798079</v>
      </c>
      <c r="X114" s="182">
        <f t="shared" si="30"/>
        <v>0.66662205402138563</v>
      </c>
      <c r="Y114" s="182">
        <f t="shared" si="30"/>
        <v>0.46848135994101409</v>
      </c>
      <c r="Z114" s="182">
        <f t="shared" si="30"/>
        <v>0.45275937118147946</v>
      </c>
      <c r="AA114" s="182">
        <f>K105*100</f>
        <v>0.4855496372098197</v>
      </c>
      <c r="AB114" s="267">
        <f t="shared" si="25"/>
        <v>0.51608294738800464</v>
      </c>
      <c r="AC114" s="267">
        <f t="shared" si="25"/>
        <v>1.4755842805606203E-2</v>
      </c>
      <c r="AD114" s="267">
        <f t="shared" si="26"/>
        <v>1.1695551404743093E-2</v>
      </c>
      <c r="AE114" s="267">
        <f t="shared" si="26"/>
        <v>4.3887793136040541E-2</v>
      </c>
      <c r="AF114" s="267">
        <f t="shared" si="27"/>
        <v>8.3604503323817539E-2</v>
      </c>
      <c r="AG114" s="267">
        <f t="shared" si="27"/>
        <v>6.8512035980415081E-2</v>
      </c>
    </row>
    <row r="115" spans="1:33" x14ac:dyDescent="0.35">
      <c r="A115" s="119" t="str">
        <f t="shared" si="21"/>
        <v>North Macedonia</v>
      </c>
      <c r="B115" s="123" t="e">
        <f t="shared" ref="B115:G115" si="35">B79*100</f>
        <v>#DIV/0!</v>
      </c>
      <c r="C115" s="123">
        <f t="shared" si="35"/>
        <v>14.384962359783144</v>
      </c>
      <c r="D115" s="123">
        <f t="shared" si="35"/>
        <v>15.556157952909</v>
      </c>
      <c r="E115" s="123">
        <f t="shared" si="35"/>
        <v>23.804245137604255</v>
      </c>
      <c r="F115" s="182">
        <f t="shared" si="35"/>
        <v>22.791577397872789</v>
      </c>
      <c r="G115" s="182">
        <f t="shared" si="35"/>
        <v>20.565685770602634</v>
      </c>
      <c r="H115" s="182">
        <f t="shared" ref="H115:Q115" si="36">H79*100</f>
        <v>16.522740356937248</v>
      </c>
      <c r="I115" s="182">
        <f t="shared" si="36"/>
        <v>21.018447984256753</v>
      </c>
      <c r="J115" s="182">
        <f t="shared" si="36"/>
        <v>19.983373895818808</v>
      </c>
      <c r="K115" s="182">
        <f t="shared" si="36"/>
        <v>22.44303901167499</v>
      </c>
      <c r="L115" s="267">
        <f t="shared" si="36"/>
        <v>21.891103502667637</v>
      </c>
      <c r="M115" s="267">
        <f t="shared" si="36"/>
        <v>0</v>
      </c>
      <c r="N115" s="267">
        <f t="shared" si="36"/>
        <v>0</v>
      </c>
      <c r="O115" s="267">
        <f t="shared" si="36"/>
        <v>0</v>
      </c>
      <c r="P115" s="267">
        <f t="shared" si="36"/>
        <v>0</v>
      </c>
      <c r="Q115" s="267">
        <f t="shared" si="36"/>
        <v>0</v>
      </c>
      <c r="S115" s="122" t="str">
        <f t="shared" si="19"/>
        <v>North Macedonia</v>
      </c>
      <c r="T115" s="124" t="e">
        <f>D106</f>
        <v>#DIV/0!</v>
      </c>
      <c r="U115" s="124">
        <f t="shared" si="30"/>
        <v>3.9044170401915377</v>
      </c>
      <c r="V115" s="182">
        <f t="shared" si="30"/>
        <v>3.6928716599191933</v>
      </c>
      <c r="W115" s="182">
        <f t="shared" si="30"/>
        <v>3.7150542448544046</v>
      </c>
      <c r="X115" s="182">
        <f t="shared" si="30"/>
        <v>3.8284412356467041</v>
      </c>
      <c r="Y115" s="182">
        <f t="shared" si="30"/>
        <v>2.293827550978889</v>
      </c>
      <c r="Z115" s="182">
        <f t="shared" si="30"/>
        <v>2.2984037217230298</v>
      </c>
      <c r="AA115" s="182">
        <f>K106*100</f>
        <v>2.3063210327272334</v>
      </c>
      <c r="AB115" s="267">
        <f t="shared" si="25"/>
        <v>2.3334532348545083</v>
      </c>
      <c r="AC115" s="267">
        <f t="shared" si="25"/>
        <v>0</v>
      </c>
      <c r="AD115" s="267">
        <f t="shared" si="26"/>
        <v>2.9368201940927655E-2</v>
      </c>
      <c r="AE115" s="267">
        <f t="shared" si="26"/>
        <v>4.3215289139608343E-2</v>
      </c>
      <c r="AF115" s="267">
        <f t="shared" si="27"/>
        <v>3.487888197222816E-2</v>
      </c>
      <c r="AG115" s="267">
        <f t="shared" si="27"/>
        <v>5.0186180521722995E-2</v>
      </c>
    </row>
    <row r="116" spans="1:33" x14ac:dyDescent="0.35">
      <c r="A116" s="119" t="str">
        <f t="shared" si="21"/>
        <v>Serbia</v>
      </c>
      <c r="B116" s="123" t="e">
        <f t="shared" ref="B116:G116" si="37">B80*100</f>
        <v>#DIV/0!</v>
      </c>
      <c r="C116" s="123">
        <f t="shared" si="37"/>
        <v>3.0181363916196324</v>
      </c>
      <c r="D116" s="123">
        <f t="shared" si="37"/>
        <v>3.434175623536146</v>
      </c>
      <c r="E116" s="123" t="e">
        <f t="shared" si="37"/>
        <v>#DIV/0!</v>
      </c>
      <c r="F116" s="182" t="e">
        <f t="shared" si="37"/>
        <v>#DIV/0!</v>
      </c>
      <c r="G116" s="182" t="e">
        <f t="shared" si="37"/>
        <v>#DIV/0!</v>
      </c>
      <c r="H116" s="182" t="e">
        <f t="shared" ref="H116:Q116" si="38">H80*100</f>
        <v>#DIV/0!</v>
      </c>
      <c r="I116" s="182" t="e">
        <f t="shared" si="38"/>
        <v>#DIV/0!</v>
      </c>
      <c r="J116" s="182" t="e">
        <f t="shared" si="38"/>
        <v>#DIV/0!</v>
      </c>
      <c r="K116" s="182" t="e">
        <f t="shared" si="38"/>
        <v>#DIV/0!</v>
      </c>
      <c r="L116" s="267" t="e">
        <f t="shared" si="38"/>
        <v>#DIV/0!</v>
      </c>
      <c r="M116" s="267" t="e">
        <f t="shared" si="38"/>
        <v>#DIV/0!</v>
      </c>
      <c r="N116" s="267" t="e">
        <f t="shared" si="38"/>
        <v>#DIV/0!</v>
      </c>
      <c r="O116" s="267" t="e">
        <f t="shared" si="38"/>
        <v>#DIV/0!</v>
      </c>
      <c r="P116" s="267" t="e">
        <f t="shared" si="38"/>
        <v>#DIV/0!</v>
      </c>
      <c r="Q116" s="267" t="e">
        <f t="shared" si="38"/>
        <v>#DIV/0!</v>
      </c>
      <c r="S116" s="122" t="str">
        <f t="shared" si="19"/>
        <v>Serbia</v>
      </c>
      <c r="T116" s="124" t="e">
        <f>D107</f>
        <v>#DIV/0!</v>
      </c>
      <c r="U116" s="124">
        <f t="shared" si="30"/>
        <v>3.3828215027694695</v>
      </c>
      <c r="V116" s="182">
        <f t="shared" si="30"/>
        <v>3.8373327138353583</v>
      </c>
      <c r="W116" s="182">
        <f t="shared" si="30"/>
        <v>3.5084081277619146</v>
      </c>
      <c r="X116" s="182">
        <f t="shared" si="30"/>
        <v>3.6348816689229535</v>
      </c>
      <c r="Y116" s="182">
        <f t="shared" si="30"/>
        <v>2.4719217868750794</v>
      </c>
      <c r="Z116" s="182">
        <f t="shared" si="30"/>
        <v>2.1929851261699418</v>
      </c>
      <c r="AA116" s="182">
        <f>K107*100</f>
        <v>2.1512495384798229</v>
      </c>
      <c r="AB116" s="267">
        <f t="shared" si="25"/>
        <v>2.1831371991274997</v>
      </c>
      <c r="AC116" s="267">
        <f t="shared" si="25"/>
        <v>9.7611960779654797E-2</v>
      </c>
      <c r="AD116" s="267">
        <f t="shared" si="26"/>
        <v>3.3822620591972705E-2</v>
      </c>
      <c r="AE116" s="267">
        <f t="shared" si="26"/>
        <v>3.3625276604180937E-2</v>
      </c>
      <c r="AF116" s="267">
        <f t="shared" si="27"/>
        <v>4.1629072352787851E-2</v>
      </c>
      <c r="AG116" s="267">
        <f t="shared" si="27"/>
        <v>4.6252385288166387E-2</v>
      </c>
    </row>
    <row r="142" spans="1:17" x14ac:dyDescent="0.35">
      <c r="A142" s="3" t="s">
        <v>20</v>
      </c>
      <c r="B142" s="3"/>
      <c r="C142" s="3"/>
      <c r="D142" s="3"/>
      <c r="E142" s="1"/>
      <c r="F142" s="1"/>
      <c r="G142" s="1"/>
    </row>
    <row r="143" spans="1:17" x14ac:dyDescent="0.35">
      <c r="A143" s="401" t="s">
        <v>89</v>
      </c>
      <c r="B143" s="401"/>
      <c r="C143" s="401"/>
      <c r="D143" s="401"/>
      <c r="E143" s="401"/>
      <c r="F143" s="401"/>
      <c r="G143" s="401"/>
    </row>
    <row r="144" spans="1:17" x14ac:dyDescent="0.35">
      <c r="A144" s="5" t="s">
        <v>4</v>
      </c>
      <c r="B144" s="59" t="s">
        <v>5</v>
      </c>
      <c r="C144" s="55" t="s">
        <v>6</v>
      </c>
      <c r="D144" s="55" t="s">
        <v>54</v>
      </c>
      <c r="E144" s="75" t="s">
        <v>55</v>
      </c>
      <c r="F144" s="55" t="s">
        <v>153</v>
      </c>
      <c r="G144" s="75" t="s">
        <v>154</v>
      </c>
      <c r="H144" s="55" t="s">
        <v>201</v>
      </c>
      <c r="I144" s="75" t="s">
        <v>202</v>
      </c>
      <c r="J144" s="231" t="s">
        <v>204</v>
      </c>
      <c r="K144" s="231" t="s">
        <v>205</v>
      </c>
      <c r="L144" s="264" t="s">
        <v>246</v>
      </c>
      <c r="M144" s="264" t="s">
        <v>247</v>
      </c>
      <c r="N144" s="129" t="s">
        <v>249</v>
      </c>
      <c r="O144" s="130" t="s">
        <v>250</v>
      </c>
      <c r="P144" s="268" t="s">
        <v>298</v>
      </c>
      <c r="Q144" s="268" t="s">
        <v>299</v>
      </c>
    </row>
    <row r="145" spans="1:17" x14ac:dyDescent="0.35">
      <c r="A145" s="22" t="str">
        <f>'Q2 19-Q3 19'!X70</f>
        <v>Albania</v>
      </c>
      <c r="B145" s="7">
        <f>'Q4 18-Q1 19'!U62</f>
        <v>4.326117598669988E-2</v>
      </c>
      <c r="C145" s="82">
        <f>'Q4 18-Q1 19'!Y62</f>
        <v>3.9488121546822567E-2</v>
      </c>
      <c r="D145" s="82">
        <f>'Q2 19-Q3 19'!Z70</f>
        <v>3.8492778948088752E-2</v>
      </c>
      <c r="E145" s="82">
        <f>'Q2 19-Q3 19'!AE70</f>
        <v>3.1692075879890411E-2</v>
      </c>
      <c r="F145" s="82">
        <f>'Q4 19-Q1 20'!Z70</f>
        <v>5.3373081658028135E-2</v>
      </c>
      <c r="G145" s="82">
        <f>'Q4 19-Q1 20'!AE70</f>
        <v>4.2646540543822879E-2</v>
      </c>
      <c r="H145" s="82">
        <f>'Q2 20-Q3 20'!Z71</f>
        <v>3.0844405871583273E-2</v>
      </c>
      <c r="I145" s="82">
        <f>'Q2 20-Q3 20'!AE71</f>
        <v>2.3661952436041907E-2</v>
      </c>
      <c r="J145" s="192">
        <v>3.9217588392332643E-2</v>
      </c>
      <c r="K145" s="192">
        <v>5.7393816726061239E-2</v>
      </c>
      <c r="L145" s="263">
        <v>2.5933377196581046E-3</v>
      </c>
      <c r="M145" s="263">
        <v>6.6046626392091492E-4</v>
      </c>
      <c r="N145" s="263">
        <f>'Q4 21 -Q1 22'!AE83</f>
        <v>4.513983813235509E-4</v>
      </c>
      <c r="O145" s="263">
        <f xml:space="preserve"> 'Q4 21 -Q1 22'!AK83</f>
        <v>1.0487215204060393E-3</v>
      </c>
      <c r="P145" s="263">
        <f>'Q2 22 - Q3 22'!AE83</f>
        <v>9.823300120305337E-4</v>
      </c>
      <c r="Q145" s="263">
        <f>'Q2 22 - Q3 22'!AK83</f>
        <v>8.6841011406095709E-4</v>
      </c>
    </row>
    <row r="146" spans="1:17" x14ac:dyDescent="0.35">
      <c r="A146" s="22" t="str">
        <f>'Q2 19-Q3 19'!X71</f>
        <v>Bosnia</v>
      </c>
      <c r="B146" s="7" t="e">
        <f>'Q4 18-Q1 19'!U61</f>
        <v>#DIV/0!</v>
      </c>
      <c r="C146" s="82" t="e">
        <f>'Q4 18-Q1 19'!Y61</f>
        <v>#DIV/0!</v>
      </c>
      <c r="D146" s="82">
        <f>'Q2 19-Q3 19'!Z71</f>
        <v>5.8054872758376522E-2</v>
      </c>
      <c r="E146" s="82">
        <f>'Q2 19-Q3 19'!AE71</f>
        <v>5.4991192014092777E-2</v>
      </c>
      <c r="F146" s="82">
        <f>'Q4 19-Q1 20'!Z71</f>
        <v>5.286024619840695E-2</v>
      </c>
      <c r="G146" s="82">
        <f>'Q4 19-Q1 20'!AE71</f>
        <v>5.3131816765347457E-2</v>
      </c>
      <c r="H146" s="82">
        <f>'Q2 20-Q3 20'!Z72</f>
        <v>5.2524429967426713E-2</v>
      </c>
      <c r="I146" s="82">
        <f>'Q2 20-Q3 20'!AE72</f>
        <v>5.2805089647194908E-2</v>
      </c>
      <c r="J146" s="192">
        <v>5.3820598006644516E-2</v>
      </c>
      <c r="K146" s="192">
        <v>5.3201413427561836E-2</v>
      </c>
      <c r="L146" s="263">
        <v>5.2610741423154819E-2</v>
      </c>
      <c r="M146" s="263">
        <v>1.5173633833607801E-2</v>
      </c>
      <c r="N146" s="263">
        <f>'Q4 21 -Q1 22'!AE84</f>
        <v>0.16015266492159991</v>
      </c>
      <c r="O146" s="263">
        <f xml:space="preserve"> 'Q4 21 -Q1 22'!AK84</f>
        <v>0.17482744942483142</v>
      </c>
      <c r="P146" s="263" t="e">
        <f>'Q2 22 - Q3 22'!AE84</f>
        <v>#DIV/0!</v>
      </c>
      <c r="Q146" s="263" t="e">
        <f>'Q2 22 - Q3 22'!AK84</f>
        <v>#DIV/0!</v>
      </c>
    </row>
    <row r="147" spans="1:17" x14ac:dyDescent="0.35">
      <c r="A147" s="5" t="str">
        <f>'Q2 19-Q3 19'!X72</f>
        <v>Kosovo*</v>
      </c>
      <c r="B147" s="7">
        <f>'Q4 18-Q1 19'!U63</f>
        <v>0.22539431594488188</v>
      </c>
      <c r="C147" s="82">
        <f>'Q4 18-Q1 19'!Y63</f>
        <v>0.23646835949285377</v>
      </c>
      <c r="D147" s="82">
        <f>'Q2 19-Q3 19'!Z72</f>
        <v>0.14902057725928419</v>
      </c>
      <c r="E147" s="82" t="e">
        <f>'Q2 19-Q3 19'!AE72</f>
        <v>#DIV/0!</v>
      </c>
      <c r="F147" s="82" t="e">
        <f>'Q4 19-Q1 20'!Z72</f>
        <v>#DIV/0!</v>
      </c>
      <c r="G147" s="82" t="e">
        <f>'Q4 19-Q1 20'!AE72</f>
        <v>#DIV/0!</v>
      </c>
      <c r="H147" s="82" t="e">
        <f>'Q2 20-Q3 20'!Z73</f>
        <v>#DIV/0!</v>
      </c>
      <c r="I147" s="82" t="e">
        <f>'Q2 20-Q3 20'!AE73</f>
        <v>#DIV/0!</v>
      </c>
      <c r="J147" s="192" t="e">
        <v>#DIV/0!</v>
      </c>
      <c r="K147" s="192" t="e">
        <v>#DIV/0!</v>
      </c>
      <c r="L147" s="263" t="e">
        <v>#DIV/0!</v>
      </c>
      <c r="M147" s="263" t="e">
        <v>#DIV/0!</v>
      </c>
      <c r="N147" s="263" t="e">
        <f>'Q4 21 -Q1 22'!AE85</f>
        <v>#DIV/0!</v>
      </c>
      <c r="O147" s="263" t="e">
        <f xml:space="preserve"> 'Q4 21 -Q1 22'!AK85</f>
        <v>#DIV/0!</v>
      </c>
      <c r="P147" s="263" t="e">
        <f>'Q2 22 - Q3 22'!AE85</f>
        <v>#DIV/0!</v>
      </c>
      <c r="Q147" s="263" t="e">
        <f>'Q2 22 - Q3 22'!AK85</f>
        <v>#DIV/0!</v>
      </c>
    </row>
    <row r="148" spans="1:17" x14ac:dyDescent="0.35">
      <c r="A148" s="5" t="str">
        <f>'Q2 19-Q3 19'!X73</f>
        <v>Montenegro</v>
      </c>
      <c r="B148" s="7">
        <f>'Q4 18-Q1 19'!U65</f>
        <v>3.6470927457517142E-2</v>
      </c>
      <c r="C148" s="82">
        <f>'Q4 18-Q1 19'!Y65</f>
        <v>3.6913287671256297E-2</v>
      </c>
      <c r="D148" s="82">
        <f>'Q2 19-Q3 19'!Z73</f>
        <v>3.8522761216118973E-2</v>
      </c>
      <c r="E148" s="82">
        <f>'Q2 19-Q3 19'!AE73</f>
        <v>5.9524796157858245E-2</v>
      </c>
      <c r="F148" s="82">
        <f>'Q4 19-Q1 20'!Z73</f>
        <v>5.1929597489877709E-2</v>
      </c>
      <c r="G148" s="82">
        <f>'Q4 19-Q1 20'!AE73</f>
        <v>5.1434690243150012E-2</v>
      </c>
      <c r="H148" s="82">
        <f>'Q2 20-Q3 20'!Z74</f>
        <v>5.6868288520901769E-2</v>
      </c>
      <c r="I148" s="82">
        <f>'Q2 20-Q3 20'!AE74</f>
        <v>5.4733731493943477E-2</v>
      </c>
      <c r="J148" s="192">
        <v>5.2595724657199819E-2</v>
      </c>
      <c r="K148" s="192">
        <v>5.6647985438087273E-2</v>
      </c>
      <c r="L148" s="263">
        <v>5.4546469411785398E-2</v>
      </c>
      <c r="M148" s="263">
        <v>1.2170829732827793E-2</v>
      </c>
      <c r="N148" s="263">
        <f>'Q4 21 -Q1 22'!AE86</f>
        <v>1.1978358546247308E-2</v>
      </c>
      <c r="O148" s="263">
        <f xml:space="preserve"> 'Q4 21 -Q1 22'!AK86</f>
        <v>1.1136893161603632E-2</v>
      </c>
      <c r="P148" s="263">
        <f>'Q2 22 - Q3 22'!AE86</f>
        <v>1.048282756908504E-2</v>
      </c>
      <c r="Q148" s="263">
        <f>'Q2 22 - Q3 22'!AK86</f>
        <v>1.0399358421587842E-2</v>
      </c>
    </row>
    <row r="149" spans="1:17" x14ac:dyDescent="0.35">
      <c r="A149" s="5" t="str">
        <f>'Q2 19-Q3 19'!X74</f>
        <v>North Macedonia</v>
      </c>
      <c r="B149" s="7" t="e">
        <f>'Q4 18-Q1 19'!U64</f>
        <v>#DIV/0!</v>
      </c>
      <c r="C149" s="82">
        <f>'Q4 18-Q1 19'!Y64</f>
        <v>5.6768686990239889E-2</v>
      </c>
      <c r="D149" s="82">
        <f>'Q2 19-Q3 19'!Z74</f>
        <v>5.9300906727946925E-2</v>
      </c>
      <c r="E149" s="82">
        <f>'Q2 19-Q3 19'!AE74</f>
        <v>0.26006451210290327</v>
      </c>
      <c r="F149" s="82">
        <f>'Q4 19-Q1 20'!Z74</f>
        <v>0.26035108579010119</v>
      </c>
      <c r="G149" s="82">
        <f>'Q4 19-Q1 20'!AE74</f>
        <v>0.26086441623610795</v>
      </c>
      <c r="H149" s="82">
        <f>'Q2 20-Q3 20'!Z75</f>
        <v>0.26095274536062751</v>
      </c>
      <c r="I149" s="82">
        <f>'Q2 20-Q3 20'!AE75</f>
        <v>0.26077292245516542</v>
      </c>
      <c r="J149" s="192">
        <v>0.24235711803092952</v>
      </c>
      <c r="K149" s="192">
        <v>0.23792561678542737</v>
      </c>
      <c r="L149" s="263">
        <v>0.24032153576330836</v>
      </c>
      <c r="M149" s="263">
        <v>5.3259871441689623E-2</v>
      </c>
      <c r="N149" s="263">
        <f>'Q4 21 -Q1 22'!AE87</f>
        <v>5.5072463768115941E-2</v>
      </c>
      <c r="O149" s="263">
        <f xml:space="preserve"> 'Q4 21 -Q1 22'!AK87</f>
        <v>5.3268765133171914E-2</v>
      </c>
      <c r="P149" s="263">
        <f>'Q2 22 - Q3 22'!AE87</f>
        <v>5.3658536585365846E-2</v>
      </c>
      <c r="Q149" s="263">
        <f>'Q2 22 - Q3 22'!AK87</f>
        <v>4.7006651884700663E-2</v>
      </c>
    </row>
    <row r="150" spans="1:17" x14ac:dyDescent="0.35">
      <c r="A150" s="5" t="str">
        <f>'Q2 19-Q3 19'!X75</f>
        <v>Serbia</v>
      </c>
      <c r="B150" s="7" t="e">
        <f>'Q4 18-Q1 19'!U66</f>
        <v>#DIV/0!</v>
      </c>
      <c r="C150" s="82">
        <f>'Q4 18-Q1 19'!Y66</f>
        <v>6.5961426462839312E-2</v>
      </c>
      <c r="D150" s="82">
        <f>'Q2 19-Q3 19'!Z75</f>
        <v>6.6223970278989838E-2</v>
      </c>
      <c r="E150" s="82" t="e">
        <f>'Q2 19-Q3 19'!AE75</f>
        <v>#DIV/0!</v>
      </c>
      <c r="F150" s="82" t="e">
        <f>'Q4 19-Q1 20'!Z75</f>
        <v>#DIV/0!</v>
      </c>
      <c r="G150" s="82" t="e">
        <f>'Q4 19-Q1 20'!AE75</f>
        <v>#DIV/0!</v>
      </c>
      <c r="H150" s="82" t="e">
        <f>'Q2 20-Q3 20'!Z76</f>
        <v>#DIV/0!</v>
      </c>
      <c r="I150" s="82" t="e">
        <f>'Q2 20-Q3 20'!AE76</f>
        <v>#DIV/0!</v>
      </c>
      <c r="J150" s="192" t="e">
        <v>#DIV/0!</v>
      </c>
      <c r="K150" s="192" t="e">
        <v>#DIV/0!</v>
      </c>
      <c r="L150" s="263" t="e">
        <v>#DIV/0!</v>
      </c>
      <c r="M150" s="263" t="e">
        <v>#DIV/0!</v>
      </c>
      <c r="N150" s="263" t="e">
        <f>'Q4 21 -Q1 22'!AE88</f>
        <v>#DIV/0!</v>
      </c>
      <c r="O150" s="263" t="e">
        <f xml:space="preserve"> 'Q4 21 -Q1 22'!AK88</f>
        <v>#DIV/0!</v>
      </c>
      <c r="P150" s="263" t="e">
        <f>'Q2 22 - Q3 22'!AE88</f>
        <v>#DIV/0!</v>
      </c>
      <c r="Q150" s="263" t="e">
        <f>'Q2 22 - Q3 22'!AK88</f>
        <v>#DIV/0!</v>
      </c>
    </row>
    <row r="151" spans="1:17" x14ac:dyDescent="0.35">
      <c r="A151" s="10"/>
      <c r="B151" s="10"/>
      <c r="C151" s="10"/>
      <c r="D151" s="10"/>
      <c r="E151" s="10"/>
      <c r="F151" s="10"/>
      <c r="G151" s="10"/>
      <c r="J151" s="78"/>
    </row>
    <row r="152" spans="1:17" x14ac:dyDescent="0.35">
      <c r="A152" s="393" t="s">
        <v>232</v>
      </c>
      <c r="B152" s="393"/>
      <c r="C152" s="393"/>
      <c r="D152" s="393"/>
      <c r="E152" s="393"/>
      <c r="F152" s="393"/>
      <c r="G152" s="393"/>
    </row>
    <row r="153" spans="1:17" x14ac:dyDescent="0.35">
      <c r="A153" s="12" t="s">
        <v>4</v>
      </c>
      <c r="B153" s="58" t="s">
        <v>5</v>
      </c>
      <c r="C153" s="56" t="s">
        <v>6</v>
      </c>
      <c r="D153" s="56" t="s">
        <v>54</v>
      </c>
      <c r="E153" s="74" t="s">
        <v>55</v>
      </c>
      <c r="F153" s="56" t="s">
        <v>153</v>
      </c>
      <c r="G153" s="74" t="s">
        <v>154</v>
      </c>
      <c r="H153" s="55" t="s">
        <v>201</v>
      </c>
      <c r="I153" s="75" t="s">
        <v>202</v>
      </c>
      <c r="J153" s="231" t="s">
        <v>204</v>
      </c>
      <c r="K153" s="231" t="s">
        <v>205</v>
      </c>
      <c r="L153" s="264" t="s">
        <v>246</v>
      </c>
      <c r="M153" s="264" t="s">
        <v>247</v>
      </c>
      <c r="N153" s="129" t="s">
        <v>249</v>
      </c>
      <c r="O153" s="130" t="s">
        <v>250</v>
      </c>
      <c r="P153" s="268" t="s">
        <v>298</v>
      </c>
      <c r="Q153" s="268" t="s">
        <v>299</v>
      </c>
    </row>
    <row r="154" spans="1:17" x14ac:dyDescent="0.35">
      <c r="A154" s="25" t="str">
        <f>'Q2 19-Q3 19'!X70</f>
        <v>Albania</v>
      </c>
      <c r="B154" s="18">
        <f>'Q4 18-Q1 19'!V62</f>
        <v>2.9511783453918281E-2</v>
      </c>
      <c r="C154" s="98">
        <f>'Q4 18-Q1 19'!Z62</f>
        <v>3.2438232831740917E-2</v>
      </c>
      <c r="D154" s="98">
        <f>'Q2 19-Q3 19'!AA70</f>
        <v>3.1039984612799058E-2</v>
      </c>
      <c r="E154" s="98">
        <f>'Q2 19-Q3 19'!AF70</f>
        <v>3.490606323204818E-2</v>
      </c>
      <c r="F154" s="98">
        <f>'Q4 19-Q1 20'!AA70</f>
        <v>5.9329139496387122E-2</v>
      </c>
      <c r="G154" s="98">
        <f>'Q4 19-Q1 20'!AF70</f>
        <v>7.9099926348788083E-2</v>
      </c>
      <c r="H154" s="98">
        <f>'Q2 20-Q3 20'!AA71</f>
        <v>7.3742799590633026E-2</v>
      </c>
      <c r="I154" s="98">
        <f>'Q2 20-Q3 20'!AF71</f>
        <v>7.252709497767279E-2</v>
      </c>
      <c r="J154" s="193">
        <f>'Q4 20-Q1 21'!AA71</f>
        <v>6.712289157460348E-2</v>
      </c>
      <c r="K154" s="193">
        <f>'Q4 20-Q1 21'!AF71</f>
        <v>9.1219085681687767E-2</v>
      </c>
      <c r="L154" s="263">
        <f>'Q2 21-Q3 21'!AA71</f>
        <v>1.8428990023458224E-2</v>
      </c>
      <c r="M154" s="263">
        <f>'Q2 21-Q3 21'!AF71</f>
        <v>1.7892359113097979E-2</v>
      </c>
      <c r="N154" s="263">
        <f>'Q4 21 -Q1 22'!AF83</f>
        <v>1.864972451919043E-2</v>
      </c>
      <c r="O154" s="263">
        <f>'Q4 21 -Q1 22'!AL83</f>
        <v>2.4582492077711963E-2</v>
      </c>
      <c r="P154" s="263">
        <f>'Q2 22 - Q3 22'!AF83</f>
        <v>1.8547303478889922E-2</v>
      </c>
      <c r="Q154" s="263">
        <f>'Q2 22 - Q3 22'!AL83</f>
        <v>1.9619879036285665E-2</v>
      </c>
    </row>
    <row r="155" spans="1:17" x14ac:dyDescent="0.35">
      <c r="A155" s="25" t="str">
        <f>'Q2 19-Q3 19'!X71</f>
        <v>Bosnia</v>
      </c>
      <c r="B155" s="18" t="e">
        <f>'Q4 18-Q1 19'!V61</f>
        <v>#DIV/0!</v>
      </c>
      <c r="C155" s="98" t="e">
        <f>'Q4 18-Q1 19'!Z61</f>
        <v>#DIV/0!</v>
      </c>
      <c r="D155" s="98">
        <f>'Q2 19-Q3 19'!AA71</f>
        <v>0.21916890236166536</v>
      </c>
      <c r="E155" s="98">
        <f>'Q2 19-Q3 19'!AF71</f>
        <v>0.20792868976551745</v>
      </c>
      <c r="F155" s="98">
        <f>'Q4 19-Q1 20'!AA71</f>
        <v>0.22048516606361518</v>
      </c>
      <c r="G155" s="98">
        <f>'Q4 19-Q1 20'!AF71</f>
        <v>0.2245470242684087</v>
      </c>
      <c r="H155" s="98">
        <f>'Q2 20-Q3 20'!AA72</f>
        <v>0.20607159938995226</v>
      </c>
      <c r="I155" s="98">
        <f>'Q2 20-Q3 20'!AF72</f>
        <v>0.18504358151509104</v>
      </c>
      <c r="J155" s="193">
        <f>'Q4 20-Q1 21'!AA72</f>
        <v>0.22322930992217979</v>
      </c>
      <c r="K155" s="193">
        <f>'Q4 20-Q1 21'!AF72</f>
        <v>0.21838027438306831</v>
      </c>
      <c r="L155" s="263">
        <f>'Q2 21-Q3 21'!AA72</f>
        <v>0.20640688130868751</v>
      </c>
      <c r="M155" s="263">
        <f>'Q2 21-Q3 21'!AF72</f>
        <v>0.20828412775735747</v>
      </c>
      <c r="N155" s="263">
        <f>'Q4 21 -Q1 22'!AF84</f>
        <v>0.24177355516492638</v>
      </c>
      <c r="O155" s="263">
        <f>'Q4 21 -Q1 22'!AL84</f>
        <v>0.1883549549150085</v>
      </c>
      <c r="P155" s="263">
        <f>'Q2 22 - Q3 22'!AF84</f>
        <v>0.21871484012046488</v>
      </c>
      <c r="Q155" s="263">
        <f>'Q2 22 - Q3 22'!AL84</f>
        <v>0.21039628710590999</v>
      </c>
    </row>
    <row r="156" spans="1:17" x14ac:dyDescent="0.35">
      <c r="A156" s="12" t="str">
        <f>'Q2 19-Q3 19'!X72</f>
        <v>Kosovo*</v>
      </c>
      <c r="B156" s="18">
        <f>'Q4 18-Q1 19'!V63</f>
        <v>0.27051152617142044</v>
      </c>
      <c r="C156" s="98">
        <f>'Q4 18-Q1 19'!Z63</f>
        <v>0.26996143249626198</v>
      </c>
      <c r="D156" s="98">
        <f>'Q2 19-Q3 19'!AA72</f>
        <v>0.30499991822181516</v>
      </c>
      <c r="E156" s="98">
        <f>'Q2 19-Q3 19'!AF72</f>
        <v>0.21979131605520028</v>
      </c>
      <c r="F156" s="98">
        <f>'Q4 19-Q1 20'!AA72</f>
        <v>0.38382421790024085</v>
      </c>
      <c r="G156" s="98">
        <f>'Q4 19-Q1 20'!AF72</f>
        <v>0.38739185319958047</v>
      </c>
      <c r="H156" s="98">
        <f>'Q2 20-Q3 20'!AA73</f>
        <v>0.38513744482322154</v>
      </c>
      <c r="I156" s="98">
        <f>'Q2 20-Q3 20'!AF73</f>
        <v>0.35731905460429808</v>
      </c>
      <c r="J156" s="193">
        <f>'Q4 20-Q1 21'!AA73</f>
        <v>0.37440695603644331</v>
      </c>
      <c r="K156" s="193">
        <f>'Q4 20-Q1 21'!AF73</f>
        <v>0.37016980123348053</v>
      </c>
      <c r="L156" s="263">
        <f>'Q2 21-Q3 21'!AA73</f>
        <v>0.29154330607112533</v>
      </c>
      <c r="M156" s="263">
        <f>'Q2 21-Q3 21'!AF73</f>
        <v>0.25924438128656829</v>
      </c>
      <c r="N156" s="263">
        <v>0.32</v>
      </c>
      <c r="O156" s="263">
        <f>'Q4 21 -Q1 22'!AL85</f>
        <v>0.36857154088050309</v>
      </c>
      <c r="P156" s="263">
        <f>'Q2 22 - Q3 22'!AF85</f>
        <v>0.44548302169610088</v>
      </c>
      <c r="Q156" s="263">
        <f>'Q2 22 - Q3 22'!AL85</f>
        <v>0.44611454611153489</v>
      </c>
    </row>
    <row r="157" spans="1:17" x14ac:dyDescent="0.35">
      <c r="A157" s="12" t="str">
        <f>'Q2 19-Q3 19'!X73</f>
        <v>Montenegro</v>
      </c>
      <c r="B157" s="18">
        <f>'Q4 18-Q1 19'!V65</f>
        <v>0.2106917275151447</v>
      </c>
      <c r="C157" s="98">
        <f>'Q4 18-Q1 19'!Z65</f>
        <v>0.20844376237267112</v>
      </c>
      <c r="D157" s="98">
        <f>'Q2 19-Q3 19'!AA73</f>
        <v>0.20386144299787295</v>
      </c>
      <c r="E157" s="98">
        <f>'Q2 19-Q3 19'!AF73</f>
        <v>0.2078821602129356</v>
      </c>
      <c r="F157" s="98">
        <f>'Q4 19-Q1 20'!AA73</f>
        <v>0.21530014631949801</v>
      </c>
      <c r="G157" s="98">
        <f>'Q4 19-Q1 20'!AF73</f>
        <v>0.2176050593154456</v>
      </c>
      <c r="H157" s="98">
        <f>'Q2 20-Q3 20'!AA74</f>
        <v>0.21563261176657422</v>
      </c>
      <c r="I157" s="98">
        <f>'Q2 20-Q3 20'!AF74</f>
        <v>0.21898256479747957</v>
      </c>
      <c r="J157" s="193">
        <f>'Q4 20-Q1 21'!AA74</f>
        <v>0.21857733528282849</v>
      </c>
      <c r="K157" s="193">
        <f>'Q4 20-Q1 21'!AF74</f>
        <v>0.21577443244197866</v>
      </c>
      <c r="L157" s="263">
        <f>'Q2 21-Q3 21'!AA74</f>
        <v>0.20652558323057041</v>
      </c>
      <c r="M157" s="263">
        <f>'Q2 21-Q3 21'!AF74</f>
        <v>0.23704088458464134</v>
      </c>
      <c r="N157" s="263">
        <f>'Q4 21 -Q1 22'!AF86</f>
        <v>0.24071600067841253</v>
      </c>
      <c r="O157" s="263">
        <f>'Q4 21 -Q1 22'!AL86</f>
        <v>0.24105368496265861</v>
      </c>
      <c r="P157" s="263">
        <f>'Q2 22 - Q3 22'!AF86</f>
        <v>0.24147228861146497</v>
      </c>
      <c r="Q157" s="263">
        <f>'Q2 22 - Q3 22'!AL86</f>
        <v>0.2426395125816535</v>
      </c>
    </row>
    <row r="158" spans="1:17" x14ac:dyDescent="0.35">
      <c r="A158" s="12" t="str">
        <f>'Q2 19-Q3 19'!X74</f>
        <v>North Macedonia</v>
      </c>
      <c r="B158" s="18" t="e">
        <f>'Q4 18-Q1 19'!V64</f>
        <v>#DIV/0!</v>
      </c>
      <c r="C158" s="98">
        <f>'Q4 18-Q1 19'!Z64</f>
        <v>0.12376157641289807</v>
      </c>
      <c r="D158" s="98">
        <f>'Q2 19-Q3 19'!AA74</f>
        <v>8.9145311631941268E-2</v>
      </c>
      <c r="E158" s="98">
        <f>'Q2 19-Q3 19'!AF74</f>
        <v>7.8630175125865287E-2</v>
      </c>
      <c r="F158" s="98">
        <f>'Q4 19-Q1 20'!AA74</f>
        <v>8.8021864008276815E-2</v>
      </c>
      <c r="G158" s="98">
        <f>'Q4 19-Q1 20'!AF74</f>
        <v>9.754316400693433E-2</v>
      </c>
      <c r="H158" s="98">
        <f>'Q2 20-Q3 20'!AA75</f>
        <v>0.20784563281641516</v>
      </c>
      <c r="I158" s="98">
        <f>'Q2 20-Q3 20'!AF75</f>
        <v>0.2188662919394293</v>
      </c>
      <c r="J158" s="193">
        <f>'Q4 20-Q1 21'!AA75</f>
        <v>0.21599031834541774</v>
      </c>
      <c r="K158" s="193">
        <f>'Q4 20-Q1 21'!AF75</f>
        <v>0.21243014034384405</v>
      </c>
      <c r="L158" s="263">
        <f>'Q2 21-Q3 21'!AA75</f>
        <v>0.22665072902637537</v>
      </c>
      <c r="M158" s="263">
        <f>'Q2 21-Q3 21'!AF75</f>
        <v>0.23375497913342114</v>
      </c>
      <c r="N158" s="263">
        <f>'Q4 21 -Q1 22'!AF87</f>
        <v>0.22309534576381773</v>
      </c>
      <c r="O158" s="263">
        <f>'Q4 21 -Q1 22'!AL87</f>
        <v>0.22377587326130161</v>
      </c>
      <c r="P158" s="263">
        <f>'Q2 22 - Q3 22'!AF87</f>
        <v>0.23021464659240054</v>
      </c>
      <c r="Q158" s="263">
        <f>'Q2 22 - Q3 22'!AL87</f>
        <v>0.23290456047015703</v>
      </c>
    </row>
    <row r="159" spans="1:17" x14ac:dyDescent="0.35">
      <c r="A159" s="12" t="str">
        <f>'Q2 19-Q3 19'!X75</f>
        <v>Serbia</v>
      </c>
      <c r="B159" s="18" t="e">
        <f>'Q4 18-Q1 19'!V66</f>
        <v>#DIV/0!</v>
      </c>
      <c r="C159" s="98">
        <f>'Q4 18-Q1 19'!Z66</f>
        <v>0.18641617993200243</v>
      </c>
      <c r="D159" s="98">
        <f>'Q2 19-Q3 19'!AA75</f>
        <v>0.19269558646548149</v>
      </c>
      <c r="E159" s="98">
        <f>'Q2 19-Q3 19'!AF75</f>
        <v>0.1858409151544349</v>
      </c>
      <c r="F159" s="98">
        <f>'Q4 19-Q1 20'!AA75</f>
        <v>0.19869968095797166</v>
      </c>
      <c r="G159" s="98">
        <f>'Q4 19-Q1 20'!AF75</f>
        <v>0.18920781041818885</v>
      </c>
      <c r="H159" s="98">
        <f>'Q2 20-Q3 20'!AA76</f>
        <v>0.16567004419507142</v>
      </c>
      <c r="I159" s="98">
        <f>'Q2 20-Q3 20'!AF76</f>
        <v>0.19174953881014764</v>
      </c>
      <c r="J159" s="193">
        <f>'Q4 20-Q1 21'!AA76</f>
        <v>0.19240638354378425</v>
      </c>
      <c r="K159" s="193">
        <f>'Q4 20-Q1 21'!AF76</f>
        <v>0.19351202670285825</v>
      </c>
      <c r="L159" s="263">
        <f>'Q2 21-Q3 21'!AA76</f>
        <v>0.19323469539218391</v>
      </c>
      <c r="M159" s="263">
        <f>'Q2 21-Q3 21'!AF76</f>
        <v>0.12328810704794864</v>
      </c>
      <c r="N159" s="263">
        <f>'Q4 21 -Q1 22'!AF88</f>
        <v>0.19086644712389825</v>
      </c>
      <c r="O159" s="263">
        <f>'Q4 21 -Q1 22'!AL88</f>
        <v>0.19951207492269057</v>
      </c>
      <c r="P159" s="263">
        <f>'Q2 22 - Q3 22'!AF88</f>
        <v>0.12207514362302523</v>
      </c>
      <c r="Q159" s="263">
        <f>'Q2 22 - Q3 22'!AL88</f>
        <v>0.12299800578974068</v>
      </c>
    </row>
    <row r="160" spans="1:17" x14ac:dyDescent="0.35">
      <c r="A160" s="1"/>
      <c r="B160" s="1"/>
      <c r="C160" s="1"/>
      <c r="D160" s="1"/>
      <c r="E160" s="1"/>
      <c r="F160" s="1"/>
      <c r="G160" s="1"/>
      <c r="J160" s="78"/>
    </row>
    <row r="161" spans="1:17" x14ac:dyDescent="0.35">
      <c r="A161" s="401" t="s">
        <v>233</v>
      </c>
      <c r="B161" s="401"/>
      <c r="C161" s="401"/>
      <c r="D161" s="401"/>
      <c r="E161" s="401"/>
      <c r="F161" s="401"/>
      <c r="G161" s="401"/>
    </row>
    <row r="162" spans="1:17" x14ac:dyDescent="0.35">
      <c r="A162" s="5" t="s">
        <v>4</v>
      </c>
      <c r="B162" s="59" t="s">
        <v>5</v>
      </c>
      <c r="C162" s="55" t="s">
        <v>6</v>
      </c>
      <c r="D162" s="55" t="s">
        <v>54</v>
      </c>
      <c r="E162" s="75" t="s">
        <v>55</v>
      </c>
      <c r="F162" s="75" t="s">
        <v>153</v>
      </c>
      <c r="G162" s="75" t="s">
        <v>154</v>
      </c>
      <c r="H162" s="55" t="s">
        <v>201</v>
      </c>
      <c r="I162" s="75" t="s">
        <v>202</v>
      </c>
      <c r="J162" s="231" t="s">
        <v>204</v>
      </c>
      <c r="K162" s="231" t="s">
        <v>205</v>
      </c>
      <c r="L162" s="264" t="s">
        <v>246</v>
      </c>
      <c r="M162" s="264" t="s">
        <v>247</v>
      </c>
      <c r="N162" s="129" t="s">
        <v>249</v>
      </c>
      <c r="O162" s="130" t="s">
        <v>250</v>
      </c>
      <c r="P162" s="268" t="s">
        <v>298</v>
      </c>
      <c r="Q162" s="268" t="s">
        <v>299</v>
      </c>
    </row>
    <row r="163" spans="1:17" x14ac:dyDescent="0.35">
      <c r="A163" s="22" t="str">
        <f>'Q2 19-Q3 19'!X70</f>
        <v>Albania</v>
      </c>
      <c r="B163" s="7">
        <f>'Q4 18-Q1 19'!W62</f>
        <v>6.8661800924615088E-2</v>
      </c>
      <c r="C163" s="82">
        <f>'Q4 18-Q1 19'!AA62</f>
        <v>8.486831712122557E-2</v>
      </c>
      <c r="D163" s="82">
        <f>'Q2 19-Q3 19'!AB70</f>
        <v>0.14752607864382128</v>
      </c>
      <c r="E163" s="82">
        <f>'Q2 19-Q3 19'!AG70</f>
        <v>0.13307146707000822</v>
      </c>
      <c r="F163" s="82">
        <f>'Q4 19-Q1 20'!AB70</f>
        <v>0.18115974616456437</v>
      </c>
      <c r="G163" s="82">
        <f>'Q4 19-Q1 20'!AG70</f>
        <v>0.17505490189514325</v>
      </c>
      <c r="H163" s="82">
        <f>'Q2 20-Q3 20'!AB71</f>
        <v>0.15910814608681903</v>
      </c>
      <c r="I163" s="82">
        <f>'Q2 20-Q3 20'!AG71</f>
        <v>0.11061572654977637</v>
      </c>
      <c r="J163" s="192">
        <v>0.20420283783468751</v>
      </c>
      <c r="K163" s="192">
        <v>0.22831661429619554</v>
      </c>
      <c r="L163" s="263">
        <f>'Q2 21-Q3 21'!AB71</f>
        <v>3.4484779706227826E-2</v>
      </c>
      <c r="M163" s="263">
        <f>'Q2 21-Q3 21'!AG71</f>
        <v>2.4064572989902489E-2</v>
      </c>
      <c r="N163" s="263">
        <f>'Q4 21 -Q1 22'!AG83</f>
        <v>3.0509053875255539E-2</v>
      </c>
      <c r="O163" s="263">
        <f>'Q4 21 -Q1 22'!AM83</f>
        <v>5.5773893827214871E-2</v>
      </c>
      <c r="P163" s="263">
        <f>'Q2 22 - Q3 22'!AG83</f>
        <v>2.1302638239521797E-2</v>
      </c>
      <c r="Q163" s="263">
        <f>'Q2 22 - Q3 22'!AM83</f>
        <v>1.9196349367399029E-2</v>
      </c>
    </row>
    <row r="164" spans="1:17" x14ac:dyDescent="0.35">
      <c r="A164" s="22" t="str">
        <f>'Q2 19-Q3 19'!X71</f>
        <v>Bosnia</v>
      </c>
      <c r="B164" s="7" t="e">
        <f>'Q4 18-Q1 19'!W61</f>
        <v>#DIV/0!</v>
      </c>
      <c r="C164" s="82" t="e">
        <f>'Q4 18-Q1 19'!AA61</f>
        <v>#DIV/0!</v>
      </c>
      <c r="D164" s="82">
        <f>'Q2 19-Q3 19'!AB71</f>
        <v>0.23732034397738891</v>
      </c>
      <c r="E164" s="82">
        <f>'Q2 19-Q3 19'!AG71</f>
        <v>0.21977963767348235</v>
      </c>
      <c r="F164" s="82">
        <f>'Q4 19-Q1 20'!AB71</f>
        <v>0.24446916986107195</v>
      </c>
      <c r="G164" s="82">
        <f>'Q4 19-Q1 20'!AG71</f>
        <v>0.23202594594594594</v>
      </c>
      <c r="H164" s="82">
        <f>'Q2 20-Q3 20'!AB72</f>
        <v>0.2629420809841107</v>
      </c>
      <c r="I164" s="82">
        <f>'Q2 20-Q3 20'!AG72</f>
        <v>0.22655116309748913</v>
      </c>
      <c r="J164" s="192">
        <v>0.18641814941243995</v>
      </c>
      <c r="K164" s="192">
        <v>0.32695510499637942</v>
      </c>
      <c r="L164" s="263">
        <f>'Q2 21-Q3 21'!AB72</f>
        <v>0.30474035226361101</v>
      </c>
      <c r="M164" s="263">
        <f>'Q2 21-Q3 21'!AG72</f>
        <v>0.20964885325585944</v>
      </c>
      <c r="N164" s="263">
        <f>'Q4 21 -Q1 22'!AG84</f>
        <v>0.35561524548515927</v>
      </c>
      <c r="O164" s="263">
        <f>'Q4 21 -Q1 22'!AM84</f>
        <v>0.25577443547633621</v>
      </c>
      <c r="P164" s="263">
        <f>'Q2 22 - Q3 22'!AG84</f>
        <v>0.20640495041571305</v>
      </c>
      <c r="Q164" s="263">
        <f>'Q2 22 - Q3 22'!AM84</f>
        <v>0.2138335180335694</v>
      </c>
    </row>
    <row r="165" spans="1:17" x14ac:dyDescent="0.35">
      <c r="A165" s="5" t="str">
        <f>'Q2 19-Q3 19'!X72</f>
        <v>Kosovo*</v>
      </c>
      <c r="B165" s="7">
        <f>'Q4 18-Q1 19'!W63</f>
        <v>0.25081718749519255</v>
      </c>
      <c r="C165" s="82">
        <f>'Q4 18-Q1 19'!AA63</f>
        <v>0.25379261296452188</v>
      </c>
      <c r="D165" s="82">
        <f>'Q2 19-Q3 19'!AB72</f>
        <v>0.25550270987722595</v>
      </c>
      <c r="E165" s="82">
        <f>'Q2 19-Q3 19'!AG72</f>
        <v>0.25717336180435074</v>
      </c>
      <c r="F165" s="82">
        <f>'Q4 19-Q1 20'!AB72</f>
        <v>0.3793348585501759</v>
      </c>
      <c r="G165" s="82">
        <f>'Q4 19-Q1 20'!AG72</f>
        <v>0.39838446530244132</v>
      </c>
      <c r="H165" s="82">
        <f>'Q2 20-Q3 20'!AB73</f>
        <v>0.43261202074175964</v>
      </c>
      <c r="I165" s="82">
        <f>'Q2 20-Q3 20'!AG73</f>
        <v>0.41853202397157346</v>
      </c>
      <c r="J165" s="192">
        <v>0.44350497874934952</v>
      </c>
      <c r="K165" s="192">
        <v>0.4499745502899431</v>
      </c>
      <c r="L165" s="263">
        <f>'Q2 21-Q3 21'!AB73</f>
        <v>0.42951301970939432</v>
      </c>
      <c r="M165" s="263">
        <f>'Q2 21-Q3 21'!AG73</f>
        <v>0.42474319042384251</v>
      </c>
      <c r="N165" s="263">
        <f>'Q4 21 -Q1 22'!AG85</f>
        <v>0.23872394869897645</v>
      </c>
      <c r="O165" s="263">
        <f>'Q4 21 -Q1 22'!AM85</f>
        <v>0.24543610905371566</v>
      </c>
      <c r="P165" s="263">
        <f>'Q2 22 - Q3 22'!AG85</f>
        <v>0.23763543658381134</v>
      </c>
      <c r="Q165" s="263">
        <f>'Q2 22 - Q3 22'!AM85</f>
        <v>0.17169008545175016</v>
      </c>
    </row>
    <row r="166" spans="1:17" x14ac:dyDescent="0.35">
      <c r="A166" s="5" t="str">
        <f>'Q2 19-Q3 19'!X73</f>
        <v>Montenegro</v>
      </c>
      <c r="B166" s="7">
        <f>'Q4 18-Q1 19'!W65</f>
        <v>4.1288621628430208E-2</v>
      </c>
      <c r="C166" s="82">
        <f>'Q4 18-Q1 19'!AA65</f>
        <v>4.1656670937259596E-2</v>
      </c>
      <c r="D166" s="82">
        <f>'Q2 19-Q3 19'!AB73</f>
        <v>3.5763314837566368E-2</v>
      </c>
      <c r="E166" s="82">
        <f>'Q2 19-Q3 19'!AG73</f>
        <v>2.6197738454956109E-2</v>
      </c>
      <c r="F166" s="82">
        <f>'Q4 19-Q1 20'!AB73</f>
        <v>2.8555283106323062E-2</v>
      </c>
      <c r="G166" s="82">
        <f>'Q4 19-Q1 20'!AG73</f>
        <v>3.13447997040463E-2</v>
      </c>
      <c r="H166" s="82">
        <f>'Q2 20-Q3 20'!AB74</f>
        <v>1.4229226483665926E-2</v>
      </c>
      <c r="I166" s="82">
        <f>'Q2 20-Q3 20'!AG74</f>
        <v>1.9552686642507391E-2</v>
      </c>
      <c r="J166" s="192">
        <v>2.0100105678957248E-2</v>
      </c>
      <c r="K166" s="192">
        <v>2.2550433055888049E-2</v>
      </c>
      <c r="L166" s="263">
        <f>'Q2 21-Q3 21'!AB74</f>
        <v>2.4923177030744061E-2</v>
      </c>
      <c r="M166" s="263">
        <f>'Q2 21-Q3 21'!AG74</f>
        <v>2.4841027787785422E-2</v>
      </c>
      <c r="N166" s="263">
        <f>'Q4 21 -Q1 22'!AG86</f>
        <v>2.4E-2</v>
      </c>
      <c r="O166" s="263">
        <f>'Q4 21 -Q1 22'!AM86</f>
        <v>2.3E-2</v>
      </c>
      <c r="P166" s="263">
        <f>'Q2 22 - Q3 22'!AG86</f>
        <v>2.6666886682144952E-2</v>
      </c>
      <c r="Q166" s="263">
        <f>'Q2 22 - Q3 22'!AM86</f>
        <v>2.7726610249954618E-2</v>
      </c>
    </row>
    <row r="167" spans="1:17" x14ac:dyDescent="0.35">
      <c r="A167" s="5" t="str">
        <f>'Q2 19-Q3 19'!X74</f>
        <v>North Macedonia</v>
      </c>
      <c r="B167" s="7" t="e">
        <f>'Q4 18-Q1 19'!W64</f>
        <v>#DIV/0!</v>
      </c>
      <c r="C167" s="82">
        <f>'Q4 18-Q1 19'!AA64</f>
        <v>0.17278623103715571</v>
      </c>
      <c r="D167" s="82">
        <f>'Q2 19-Q3 19'!AB74</f>
        <v>0.16236378290953091</v>
      </c>
      <c r="E167" s="82">
        <f>'Q2 19-Q3 19'!AG74</f>
        <v>0.14976278756888778</v>
      </c>
      <c r="F167" s="82">
        <f>'Q4 19-Q1 20'!AB74</f>
        <v>0.14306968466477019</v>
      </c>
      <c r="G167" s="82">
        <f>'Q4 19-Q1 20'!AG74</f>
        <v>0.14533669636639809</v>
      </c>
      <c r="H167" s="82">
        <f>'Q2 20-Q3 20'!AB75</f>
        <v>0.18316812036196198</v>
      </c>
      <c r="I167" s="82">
        <f>'Q2 20-Q3 20'!AG75</f>
        <v>0.20120577166033504</v>
      </c>
      <c r="J167" s="192">
        <v>0.21087344225197874</v>
      </c>
      <c r="K167" s="192">
        <v>0.19180425608904378</v>
      </c>
      <c r="L167" s="263">
        <f>'Q2 21-Q3 21'!AB75</f>
        <v>0.11072635808998209</v>
      </c>
      <c r="M167" s="263">
        <f>'Q2 21-Q3 21'!AG75</f>
        <v>0.21822175397369156</v>
      </c>
      <c r="N167" s="263">
        <f>'Q4 21 -Q1 22'!AG87</f>
        <v>0.28095338058592423</v>
      </c>
      <c r="O167" s="263">
        <f>'Q4 21 -Q1 22'!AM87</f>
        <v>0.24329205406138152</v>
      </c>
      <c r="P167" s="263">
        <f>'Q2 22 - Q3 22'!AG87</f>
        <v>0.24441678820035315</v>
      </c>
      <c r="Q167" s="263">
        <f>'Q2 22 - Q3 22'!AM87</f>
        <v>0.25276232579472047</v>
      </c>
    </row>
    <row r="168" spans="1:17" x14ac:dyDescent="0.35">
      <c r="A168" s="5" t="str">
        <f>'Q2 19-Q3 19'!X75</f>
        <v>Serbia</v>
      </c>
      <c r="B168" s="7" t="e">
        <f>'Q4 18-Q1 19'!W66</f>
        <v>#DIV/0!</v>
      </c>
      <c r="C168" s="82">
        <f>'Q4 18-Q1 19'!AA66</f>
        <v>0.24862274557028421</v>
      </c>
      <c r="D168" s="82">
        <f>'Q2 19-Q3 19'!AB75</f>
        <v>0.24786079156498775</v>
      </c>
      <c r="E168" s="82">
        <f>'Q2 19-Q3 19'!AG75</f>
        <v>0.23860903555405508</v>
      </c>
      <c r="F168" s="82">
        <f>'Q4 19-Q1 20'!AB75</f>
        <v>0.25517397628995697</v>
      </c>
      <c r="G168" s="82">
        <f>'Q4 19-Q1 20'!AG75</f>
        <v>0.2484701932054873</v>
      </c>
      <c r="H168" s="82">
        <f>'Q2 20-Q3 20'!AB76</f>
        <v>0.22979550168003729</v>
      </c>
      <c r="I168" s="82">
        <f>'Q2 20-Q3 20'!AG76</f>
        <v>0.2320242315275465</v>
      </c>
      <c r="J168" s="192">
        <v>0.23892056648488136</v>
      </c>
      <c r="K168" s="192">
        <v>0.24127327857706646</v>
      </c>
      <c r="L168" s="263">
        <f>'Q2 21-Q3 21'!AB76</f>
        <v>0.25171741436864398</v>
      </c>
      <c r="M168" s="263">
        <f>'Q2 21-Q3 21'!AG76</f>
        <v>0.23330408044274978</v>
      </c>
      <c r="N168" s="263">
        <f>'Q4 21 -Q1 22'!AG88</f>
        <v>0.25204999846442061</v>
      </c>
      <c r="O168" s="263">
        <f>'Q4 21 -Q1 22'!AM88</f>
        <v>0.26502775894880737</v>
      </c>
      <c r="P168" s="263">
        <f>'Q2 22 - Q3 22'!AG88</f>
        <v>0.19244262205767049</v>
      </c>
      <c r="Q168" s="263">
        <f>'Q2 22 - Q3 22'!AM88</f>
        <v>0.19596896432698513</v>
      </c>
    </row>
    <row r="169" spans="1:17" x14ac:dyDescent="0.35">
      <c r="A169" s="10"/>
      <c r="B169" s="10"/>
      <c r="C169" s="10"/>
      <c r="D169" s="10"/>
      <c r="E169" s="10"/>
      <c r="F169" s="10"/>
      <c r="G169" s="10"/>
    </row>
    <row r="170" spans="1:17" x14ac:dyDescent="0.35">
      <c r="A170" s="402" t="s">
        <v>295</v>
      </c>
      <c r="B170" s="402"/>
      <c r="C170" s="402"/>
      <c r="D170" s="402"/>
      <c r="E170" s="402"/>
      <c r="F170" s="402"/>
      <c r="G170" s="402"/>
    </row>
    <row r="171" spans="1:17" x14ac:dyDescent="0.35">
      <c r="A171" s="12" t="s">
        <v>4</v>
      </c>
      <c r="B171" s="58" t="s">
        <v>56</v>
      </c>
      <c r="C171" s="56" t="s">
        <v>57</v>
      </c>
      <c r="D171" s="56" t="s">
        <v>54</v>
      </c>
      <c r="E171" s="74" t="s">
        <v>55</v>
      </c>
      <c r="F171" s="56" t="s">
        <v>153</v>
      </c>
      <c r="G171" s="74" t="s">
        <v>154</v>
      </c>
      <c r="H171" s="55" t="s">
        <v>201</v>
      </c>
      <c r="I171" s="75" t="s">
        <v>202</v>
      </c>
      <c r="J171" s="231" t="s">
        <v>204</v>
      </c>
      <c r="K171" s="231" t="s">
        <v>205</v>
      </c>
      <c r="L171" s="264" t="s">
        <v>246</v>
      </c>
      <c r="M171" s="264" t="s">
        <v>247</v>
      </c>
      <c r="N171" s="356" t="s">
        <v>249</v>
      </c>
      <c r="O171" s="359" t="s">
        <v>250</v>
      </c>
      <c r="P171" s="359" t="s">
        <v>298</v>
      </c>
      <c r="Q171" s="359" t="s">
        <v>299</v>
      </c>
    </row>
    <row r="172" spans="1:17" x14ac:dyDescent="0.35">
      <c r="A172" s="25" t="str">
        <f>'Q2 19-Q3 19'!X70</f>
        <v>Albania</v>
      </c>
      <c r="B172" s="24"/>
      <c r="C172" s="72"/>
      <c r="D172" s="72" t="e">
        <f>'Q2 19-Q3 19'!Y70</f>
        <v>#DIV/0!</v>
      </c>
      <c r="E172" s="72">
        <f>'Q2 19-Q3 19'!AD70</f>
        <v>1.6516999023993076E-2</v>
      </c>
      <c r="F172" s="72">
        <f>'Q4 19-Q1 20'!Y70</f>
        <v>1.6343387564681938E-2</v>
      </c>
      <c r="G172" s="72">
        <f>'Q4 19-Q1 20'!AD70</f>
        <v>1.0985696811629836E-2</v>
      </c>
      <c r="H172" s="72">
        <f>'Q2 20-Q3 20'!Y71</f>
        <v>1.5395082546779897E-2</v>
      </c>
      <c r="I172" s="72">
        <f>'Q2 20-Q3 20'!AD71</f>
        <v>1.1804398074685286E-2</v>
      </c>
      <c r="J172" s="265">
        <v>1.2075844671312024E-2</v>
      </c>
      <c r="K172" s="265">
        <v>1.6469986045807163E-2</v>
      </c>
      <c r="L172" s="266">
        <f>'Q2 21-Q3 21'!Y71</f>
        <v>3.1797476046472761E-2</v>
      </c>
      <c r="M172" s="266">
        <f>'Q2 21-Q3 21'!AD71</f>
        <v>2.0049994812132276E-3</v>
      </c>
      <c r="N172" s="362">
        <f>'Q4 21 -Q1 22'!AD83</f>
        <v>2.5516482093128684E-3</v>
      </c>
      <c r="O172" s="362">
        <f>'Q4 21 -Q1 22'!AJ83</f>
        <v>3.6294600480205482E-3</v>
      </c>
      <c r="P172" s="362">
        <f>'Q2 22 - Q3 22'!AD83</f>
        <v>2.1274203450574896E-3</v>
      </c>
      <c r="Q172" s="362">
        <f>'Q2 22 - Q3 22'!AJ83</f>
        <v>2.2541231160931614E-3</v>
      </c>
    </row>
    <row r="173" spans="1:17" x14ac:dyDescent="0.35">
      <c r="A173" s="25" t="str">
        <f>'Q2 19-Q3 19'!X71</f>
        <v>Bosnia</v>
      </c>
      <c r="B173" s="24"/>
      <c r="C173" s="72"/>
      <c r="D173" s="72" t="e">
        <f>'Q2 19-Q3 19'!Y71</f>
        <v>#DIV/0!</v>
      </c>
      <c r="E173" s="72">
        <f>'Q2 19-Q3 19'!AD71</f>
        <v>5.3359806712436904E-2</v>
      </c>
      <c r="F173" s="72">
        <f>'Q4 19-Q1 20'!Y71</f>
        <v>5.3422634358104633E-2</v>
      </c>
      <c r="G173" s="72">
        <f>'Q4 19-Q1 20'!AD71</f>
        <v>5.3480526934357071E-2</v>
      </c>
      <c r="H173" s="72">
        <f>'Q2 20-Q3 20'!Y72</f>
        <v>5.081478847588157E-2</v>
      </c>
      <c r="I173" s="72">
        <f>'Q2 20-Q3 20'!AD72</f>
        <v>5.1817246216058419E-2</v>
      </c>
      <c r="J173" s="265">
        <v>5.1897856208735063E-2</v>
      </c>
      <c r="K173" s="265">
        <v>5.3689261621327623E-2</v>
      </c>
      <c r="L173" s="266">
        <f>'Q2 21-Q3 21'!Y72</f>
        <v>5.3382369964683755E-2</v>
      </c>
      <c r="M173" s="266">
        <f>'Q2 21-Q3 21'!AD72</f>
        <v>1.7695465455006477E-2</v>
      </c>
      <c r="N173" s="362">
        <f>'Q4 21 -Q1 22'!AD84</f>
        <v>1.638262120901935E-2</v>
      </c>
      <c r="O173" s="362">
        <f>'Q4 21 -Q1 22'!AJ84</f>
        <v>5.4101917076488388E-3</v>
      </c>
      <c r="P173" s="362">
        <f>'Q2 22 - Q3 22'!AD84</f>
        <v>1.6278079646425997E-2</v>
      </c>
      <c r="Q173" s="362">
        <f>'Q2 22 - Q3 22'!AJ84</f>
        <v>1.6064095273099575E-2</v>
      </c>
    </row>
    <row r="174" spans="1:17" x14ac:dyDescent="0.35">
      <c r="A174" s="12" t="str">
        <f>'Q2 19-Q3 19'!X72</f>
        <v>Kosovo*</v>
      </c>
      <c r="B174" s="24"/>
      <c r="C174" s="72"/>
      <c r="D174" s="72" t="e">
        <f>'Q2 19-Q3 19'!Y72</f>
        <v>#DIV/0!</v>
      </c>
      <c r="E174" s="72">
        <f>'Q2 19-Q3 19'!AD72</f>
        <v>5.1509994206257244E-2</v>
      </c>
      <c r="F174" s="72">
        <f>'Q4 19-Q1 20'!Y72</f>
        <v>4.4036753462627413E-2</v>
      </c>
      <c r="G174" s="72">
        <f>'Q4 19-Q1 20'!AD72</f>
        <v>4.4736022487129282E-2</v>
      </c>
      <c r="H174" s="72">
        <f>'Q2 20-Q3 20'!Y73</f>
        <v>4.472820592581072E-2</v>
      </c>
      <c r="I174" s="72">
        <f>'Q2 20-Q3 20'!AD73</f>
        <v>5.0730124928300056E-2</v>
      </c>
      <c r="J174" s="265">
        <v>4.4425082973109417E-2</v>
      </c>
      <c r="K174" s="265">
        <v>4.5277805841407601E-2</v>
      </c>
      <c r="L174" s="266">
        <f>'Q2 21-Q3 21'!Y73</f>
        <v>4.4587835062881394E-2</v>
      </c>
      <c r="M174" s="266">
        <f>'Q2 21-Q3 21'!AD73</f>
        <v>4.3999999999999997E-2</v>
      </c>
      <c r="N174" s="362">
        <f>'Q4 21 -Q1 22'!AD85</f>
        <v>4.3321688325909491E-2</v>
      </c>
      <c r="O174" s="362">
        <f>'Q4 21 -Q1 22'!AJ85</f>
        <v>4.0263639000946948E-2</v>
      </c>
      <c r="P174" s="362">
        <f>'Q2 22 - Q3 22'!AD85</f>
        <v>5.4195042598362241E-2</v>
      </c>
      <c r="Q174" s="362">
        <f>'Q2 22 - Q3 22'!AJ85</f>
        <v>5.3013307322510972E-2</v>
      </c>
    </row>
    <row r="175" spans="1:17" x14ac:dyDescent="0.35">
      <c r="A175" s="12" t="str">
        <f>'Q2 19-Q3 19'!X73</f>
        <v>Montenegro</v>
      </c>
      <c r="B175" s="24"/>
      <c r="C175" s="72"/>
      <c r="D175" s="72" t="e">
        <f>'Q2 19-Q3 19'!Y73</f>
        <v>#DIV/0!</v>
      </c>
      <c r="E175" s="72">
        <f>'Q2 19-Q3 19'!AD73</f>
        <v>1.634138851251668E-2</v>
      </c>
      <c r="F175" s="72">
        <f>'Q4 19-Q1 20'!Y73</f>
        <v>1.4956309418727951E-2</v>
      </c>
      <c r="G175" s="72">
        <f>'Q4 19-Q1 20'!AD73</f>
        <v>1.7003294705005716E-2</v>
      </c>
      <c r="H175" s="72">
        <f>'Q2 20-Q3 20'!Y74</f>
        <v>1.0715182960325484E-2</v>
      </c>
      <c r="I175" s="72">
        <f>'Q2 20-Q3 20'!AD74</f>
        <v>1.2846323298451444E-2</v>
      </c>
      <c r="J175" s="265">
        <v>1.35307229186356E-2</v>
      </c>
      <c r="K175" s="265">
        <v>1.5431450368037161E-2</v>
      </c>
      <c r="L175" s="266">
        <f>'Q2 21-Q3 21'!Y74</f>
        <v>1.6906559307903031E-2</v>
      </c>
      <c r="M175" s="266">
        <f>'Q2 21-Q3 21'!AD74</f>
        <v>9.8116091906477829E-3</v>
      </c>
      <c r="N175" s="362">
        <f>'Q4 21 -Q1 22'!AD86</f>
        <v>9.2425281532170153E-3</v>
      </c>
      <c r="O175" s="362">
        <f>'Q4 21 -Q1 22'!AJ86</f>
        <v>1.1877212583853805E-2</v>
      </c>
      <c r="P175" s="362">
        <f>'Q2 22 - Q3 22'!AD86</f>
        <v>1.2903339988536523E-2</v>
      </c>
      <c r="Q175" s="362">
        <f>'Q2 22 - Q3 22'!AJ86</f>
        <v>1.2836225074364107E-2</v>
      </c>
    </row>
    <row r="176" spans="1:17" x14ac:dyDescent="0.35">
      <c r="A176" s="12" t="str">
        <f>'Q2 19-Q3 19'!X74</f>
        <v>North Macedonia</v>
      </c>
      <c r="B176" s="24"/>
      <c r="C176" s="72"/>
      <c r="D176" s="72" t="e">
        <f>'Q2 19-Q3 19'!Y74</f>
        <v>#DIV/0!</v>
      </c>
      <c r="E176" s="72">
        <f>'Q2 19-Q3 19'!AD74</f>
        <v>3.5653295425335338E-2</v>
      </c>
      <c r="F176" s="72">
        <f>'Q4 19-Q1 20'!Y74</f>
        <v>3.5771564521027269E-2</v>
      </c>
      <c r="G176" s="72">
        <f>'Q4 19-Q1 20'!AD74</f>
        <v>2.1470721950454057E-2</v>
      </c>
      <c r="H176" s="72">
        <f>'Q2 20-Q3 20'!Y75</f>
        <v>2.3231891188685599E-2</v>
      </c>
      <c r="I176" s="72">
        <f>'Q2 20-Q3 20'!AD75</f>
        <v>1.9903956760418905E-2</v>
      </c>
      <c r="J176" s="265">
        <v>1.9826559614658824E-2</v>
      </c>
      <c r="K176" s="265">
        <v>1.9876747262898824E-2</v>
      </c>
      <c r="L176" s="266">
        <f>'Q2 21-Q3 21'!Y75</f>
        <v>2.0094479725815947E-2</v>
      </c>
      <c r="M176" s="266">
        <f>'Q2 21-Q3 21'!AD75</f>
        <v>4.958870227678186E-3</v>
      </c>
      <c r="N176" s="362">
        <f>'Q4 21 -Q1 22'!AD87</f>
        <v>5.8337873476627432E-3</v>
      </c>
      <c r="O176" s="362">
        <f>'Q4 21 -Q1 22'!AJ87</f>
        <v>5.053112238350815E-3</v>
      </c>
      <c r="P176" s="362">
        <f>'Q2 22 - Q3 22'!AD87</f>
        <v>4.2685500210918699E-3</v>
      </c>
      <c r="Q176" s="362">
        <f>'Q2 22 - Q3 22'!AJ87</f>
        <v>6.080882197220111E-3</v>
      </c>
    </row>
    <row r="177" spans="1:33" x14ac:dyDescent="0.35">
      <c r="A177" s="12" t="str">
        <f>'Q2 19-Q3 19'!X75</f>
        <v>Serbia</v>
      </c>
      <c r="B177" s="24"/>
      <c r="C177" s="72"/>
      <c r="D177" s="72" t="e">
        <f>'Q2 19-Q3 19'!Y75</f>
        <v>#DIV/0!</v>
      </c>
      <c r="E177" s="72">
        <f>'Q2 19-Q3 19'!AD75</f>
        <v>2.9766781366033696E-2</v>
      </c>
      <c r="F177" s="72">
        <f>'Q4 19-Q1 20'!Y75</f>
        <v>3.0989889515350665E-2</v>
      </c>
      <c r="G177" s="72">
        <f>'Q4 19-Q1 20'!AD75</f>
        <v>2.7698008125637393E-2</v>
      </c>
      <c r="H177" s="72">
        <f>'Q2 20-Q3 20'!Y76</f>
        <v>2.8104328062840661E-2</v>
      </c>
      <c r="I177" s="72">
        <f>'Q2 20-Q3 20'!AD76</f>
        <v>2.4746402323862705E-2</v>
      </c>
      <c r="J177" s="265">
        <v>2.6131362619301008E-2</v>
      </c>
      <c r="K177" s="265">
        <v>2.5186597012648422E-2</v>
      </c>
      <c r="L177" s="266">
        <f>'Q2 21-Q3 21'!Y76</f>
        <v>2.4096550655046959E-2</v>
      </c>
      <c r="M177" s="266">
        <f>'Q2 21-Q3 21'!AD76</f>
        <v>3.9340937619104857E-3</v>
      </c>
      <c r="N177" s="362">
        <f>'Q4 21 -Q1 22'!AD88</f>
        <v>6.9330506101065153E-3</v>
      </c>
      <c r="O177" s="362">
        <f>'Q4 21 -Q1 22'!AJ88</f>
        <v>6.5972546310169682E-3</v>
      </c>
      <c r="P177" s="362">
        <f>'Q2 22 - Q3 22'!AD88</f>
        <v>5.0745075078720203E-3</v>
      </c>
      <c r="Q177" s="362">
        <f>'Q2 22 - Q3 22'!AJ88</f>
        <v>3.8305306282054299E-3</v>
      </c>
    </row>
    <row r="178" spans="1:33" s="2" customFormat="1" x14ac:dyDescent="0.35">
      <c r="A178" s="6"/>
      <c r="B178" s="29"/>
      <c r="C178" s="118"/>
      <c r="D178" s="118"/>
      <c r="E178" s="118"/>
    </row>
    <row r="179" spans="1:33" s="2" customFormat="1" x14ac:dyDescent="0.35">
      <c r="A179" s="253" t="s">
        <v>230</v>
      </c>
      <c r="B179" s="254" t="s">
        <v>89</v>
      </c>
      <c r="C179" s="254"/>
      <c r="D179" s="254"/>
      <c r="E179" s="254"/>
      <c r="F179" s="254"/>
      <c r="G179" s="254"/>
      <c r="H179" s="254"/>
      <c r="I179" s="254"/>
      <c r="J179" s="254"/>
      <c r="K179" s="254"/>
      <c r="L179" s="254"/>
      <c r="M179" s="254"/>
      <c r="N179" s="254"/>
      <c r="O179" s="254"/>
      <c r="P179" s="254"/>
      <c r="Q179" s="254"/>
      <c r="R179" s="122"/>
      <c r="S179" s="363" t="s">
        <v>231</v>
      </c>
      <c r="T179" s="364" t="str">
        <f>A170</f>
        <v>WB RLAH+ and RLAH</v>
      </c>
      <c r="U179" s="363"/>
      <c r="V179" s="254"/>
      <c r="W179" s="254"/>
      <c r="X179" s="257"/>
      <c r="Y179" s="257"/>
      <c r="Z179" s="257"/>
      <c r="AA179" s="257"/>
      <c r="AB179" s="257"/>
      <c r="AC179" s="257"/>
      <c r="AD179" s="257"/>
      <c r="AE179" s="257"/>
    </row>
    <row r="180" spans="1:33" s="2" customFormat="1" x14ac:dyDescent="0.35">
      <c r="A180" s="253" t="str">
        <f>A144</f>
        <v>Country</v>
      </c>
      <c r="B180" s="253" t="str">
        <f>B144</f>
        <v>Q4 2018</v>
      </c>
      <c r="C180" s="253" t="str">
        <f>C144</f>
        <v>Q1 2019</v>
      </c>
      <c r="D180" s="318" t="str">
        <f>D144</f>
        <v>Q2 2019</v>
      </c>
      <c r="E180" s="318" t="str">
        <f>E144</f>
        <v>Q3 2019</v>
      </c>
      <c r="F180" s="254" t="s">
        <v>153</v>
      </c>
      <c r="G180" s="254" t="s">
        <v>154</v>
      </c>
      <c r="H180" s="318" t="str">
        <f>H144</f>
        <v>Q2 2020</v>
      </c>
      <c r="I180" s="318" t="str">
        <f>I144</f>
        <v>Q3 2020</v>
      </c>
      <c r="J180" s="318" t="s">
        <v>204</v>
      </c>
      <c r="K180" s="318" t="s">
        <v>205</v>
      </c>
      <c r="L180" s="319" t="s">
        <v>246</v>
      </c>
      <c r="M180" s="320" t="s">
        <v>247</v>
      </c>
      <c r="N180" s="320" t="s">
        <v>249</v>
      </c>
      <c r="O180" s="320" t="s">
        <v>250</v>
      </c>
      <c r="P180" s="268" t="s">
        <v>298</v>
      </c>
      <c r="Q180" s="268" t="s">
        <v>299</v>
      </c>
      <c r="R180" s="122"/>
      <c r="S180" s="254" t="str">
        <f t="shared" ref="S180:S186" si="39">A180</f>
        <v>Country</v>
      </c>
      <c r="T180" s="254" t="str">
        <f t="shared" ref="T180:Y180" si="40">D180</f>
        <v>Q2 2019</v>
      </c>
      <c r="U180" s="254" t="str">
        <f t="shared" si="40"/>
        <v>Q3 2019</v>
      </c>
      <c r="V180" s="254" t="str">
        <f t="shared" si="40"/>
        <v>Q4 2019</v>
      </c>
      <c r="W180" s="254" t="str">
        <f t="shared" si="40"/>
        <v>Q1 2020</v>
      </c>
      <c r="X180" s="254" t="str">
        <f t="shared" si="40"/>
        <v>Q2 2020</v>
      </c>
      <c r="Y180" s="254" t="str">
        <f t="shared" si="40"/>
        <v>Q3 2020</v>
      </c>
      <c r="Z180" s="257" t="s">
        <v>204</v>
      </c>
      <c r="AA180" s="257" t="s">
        <v>205</v>
      </c>
      <c r="AB180" s="321" t="s">
        <v>246</v>
      </c>
      <c r="AC180" s="321" t="s">
        <v>247</v>
      </c>
      <c r="AD180" s="320" t="s">
        <v>249</v>
      </c>
      <c r="AE180" s="320" t="s">
        <v>250</v>
      </c>
      <c r="AF180" s="268" t="s">
        <v>298</v>
      </c>
      <c r="AG180" s="268" t="s">
        <v>299</v>
      </c>
    </row>
    <row r="181" spans="1:33" s="2" customFormat="1" x14ac:dyDescent="0.35">
      <c r="A181" s="119" t="str">
        <f t="shared" ref="A181:A186" si="41">A145</f>
        <v>Albania</v>
      </c>
      <c r="B181" s="123">
        <f t="shared" ref="B181:G181" si="42">B145*100</f>
        <v>4.3261175986699882</v>
      </c>
      <c r="C181" s="123">
        <f t="shared" si="42"/>
        <v>3.9488121546822565</v>
      </c>
      <c r="D181" s="123">
        <f t="shared" si="42"/>
        <v>3.8492778948088753</v>
      </c>
      <c r="E181" s="123">
        <f t="shared" si="42"/>
        <v>3.1692075879890411</v>
      </c>
      <c r="F181" s="182">
        <f t="shared" si="42"/>
        <v>5.3373081658028134</v>
      </c>
      <c r="G181" s="182">
        <f t="shared" si="42"/>
        <v>4.2646540543822882</v>
      </c>
      <c r="H181" s="182">
        <f t="shared" ref="H181:O181" si="43">H145*100</f>
        <v>3.0844405871583271</v>
      </c>
      <c r="I181" s="182">
        <f t="shared" si="43"/>
        <v>2.3661952436041909</v>
      </c>
      <c r="J181" s="182">
        <f t="shared" si="43"/>
        <v>3.9217588392332643</v>
      </c>
      <c r="K181" s="182">
        <f t="shared" si="43"/>
        <v>5.7393816726061235</v>
      </c>
      <c r="L181" s="267">
        <f t="shared" si="43"/>
        <v>0.25933377196581048</v>
      </c>
      <c r="M181" s="267">
        <f t="shared" si="43"/>
        <v>6.6046626392091495E-2</v>
      </c>
      <c r="N181" s="267">
        <f t="shared" si="43"/>
        <v>4.5139838132355094E-2</v>
      </c>
      <c r="O181" s="267">
        <f t="shared" si="43"/>
        <v>0.10487215204060393</v>
      </c>
      <c r="P181" s="267">
        <f>P145*100</f>
        <v>9.8233001203053366E-2</v>
      </c>
      <c r="Q181" s="267">
        <f>Q145*100</f>
        <v>8.6841011406095708E-2</v>
      </c>
      <c r="R181" s="122"/>
      <c r="S181" s="122" t="str">
        <f t="shared" si="39"/>
        <v>Albania</v>
      </c>
      <c r="T181" s="122" t="e">
        <f>D172*100</f>
        <v>#DIV/0!</v>
      </c>
      <c r="U181" s="124">
        <f>E172*100</f>
        <v>1.6516999023993075</v>
      </c>
      <c r="V181" s="182">
        <f>F172*100</f>
        <v>1.6343387564681937</v>
      </c>
      <c r="W181" s="182">
        <f>G172*100</f>
        <v>1.0985696811629837</v>
      </c>
      <c r="X181" s="182">
        <f t="shared" ref="X181:Y186" si="44">H172*100</f>
        <v>1.5395082546779897</v>
      </c>
      <c r="Y181" s="182">
        <f t="shared" si="44"/>
        <v>1.1804398074685287</v>
      </c>
      <c r="Z181" s="182">
        <f t="shared" ref="Z181:AE186" si="45">J172*100</f>
        <v>1.2075844671312024</v>
      </c>
      <c r="AA181" s="182">
        <f t="shared" si="45"/>
        <v>1.6469986045807163</v>
      </c>
      <c r="AB181" s="267">
        <f t="shared" si="45"/>
        <v>3.1797476046472761</v>
      </c>
      <c r="AC181" s="267">
        <f t="shared" si="45"/>
        <v>0.20049994812132277</v>
      </c>
      <c r="AD181" s="267">
        <f t="shared" si="45"/>
        <v>0.25516482093128684</v>
      </c>
      <c r="AE181" s="267">
        <f t="shared" si="45"/>
        <v>0.3629460048020548</v>
      </c>
      <c r="AF181" s="267">
        <f t="shared" ref="AF181:AG186" si="46">P172*100</f>
        <v>0.21274203450574897</v>
      </c>
      <c r="AG181" s="267">
        <f t="shared" si="46"/>
        <v>0.22541231160931613</v>
      </c>
    </row>
    <row r="182" spans="1:33" s="2" customFormat="1" x14ac:dyDescent="0.35">
      <c r="A182" s="119" t="str">
        <f t="shared" si="41"/>
        <v>Bosnia</v>
      </c>
      <c r="B182" s="123" t="e">
        <f t="shared" ref="B182:G182" si="47">B146*100</f>
        <v>#DIV/0!</v>
      </c>
      <c r="C182" s="123" t="e">
        <f t="shared" si="47"/>
        <v>#DIV/0!</v>
      </c>
      <c r="D182" s="123">
        <f t="shared" si="47"/>
        <v>5.8054872758376526</v>
      </c>
      <c r="E182" s="123">
        <f t="shared" si="47"/>
        <v>5.499119201409278</v>
      </c>
      <c r="F182" s="182">
        <f t="shared" si="47"/>
        <v>5.2860246198406946</v>
      </c>
      <c r="G182" s="182">
        <f t="shared" si="47"/>
        <v>5.3131816765347457</v>
      </c>
      <c r="H182" s="182">
        <f t="shared" ref="H182:Q182" si="48">H146*100</f>
        <v>5.2524429967426709</v>
      </c>
      <c r="I182" s="182">
        <f t="shared" si="48"/>
        <v>5.2805089647194912</v>
      </c>
      <c r="J182" s="182">
        <f t="shared" si="48"/>
        <v>5.382059800664452</v>
      </c>
      <c r="K182" s="182">
        <f t="shared" si="48"/>
        <v>5.3201413427561839</v>
      </c>
      <c r="L182" s="267">
        <f t="shared" si="48"/>
        <v>5.2610741423154819</v>
      </c>
      <c r="M182" s="267">
        <f t="shared" si="48"/>
        <v>1.5173633833607802</v>
      </c>
      <c r="N182" s="267">
        <f t="shared" si="48"/>
        <v>16.015266492159991</v>
      </c>
      <c r="O182" s="267">
        <f t="shared" si="48"/>
        <v>17.482744942483141</v>
      </c>
      <c r="P182" s="267" t="e">
        <f t="shared" si="48"/>
        <v>#DIV/0!</v>
      </c>
      <c r="Q182" s="267" t="e">
        <f t="shared" si="48"/>
        <v>#DIV/0!</v>
      </c>
      <c r="R182" s="122"/>
      <c r="S182" s="122" t="str">
        <f t="shared" si="39"/>
        <v>Bosnia</v>
      </c>
      <c r="T182" s="124" t="e">
        <f>D173</f>
        <v>#DIV/0!</v>
      </c>
      <c r="U182" s="124">
        <f t="shared" ref="U182:W186" si="49">E173*100</f>
        <v>5.3359806712436901</v>
      </c>
      <c r="V182" s="182">
        <f t="shared" si="49"/>
        <v>5.3422634358104633</v>
      </c>
      <c r="W182" s="182">
        <f t="shared" si="49"/>
        <v>5.3480526934357071</v>
      </c>
      <c r="X182" s="182">
        <f t="shared" si="44"/>
        <v>5.0814788475881567</v>
      </c>
      <c r="Y182" s="182">
        <f>I173*100</f>
        <v>5.1817246216058415</v>
      </c>
      <c r="Z182" s="182">
        <f t="shared" si="45"/>
        <v>5.189785620873506</v>
      </c>
      <c r="AA182" s="182">
        <f t="shared" si="45"/>
        <v>5.3689261621327624</v>
      </c>
      <c r="AB182" s="267">
        <f t="shared" si="45"/>
        <v>5.3382369964683756</v>
      </c>
      <c r="AC182" s="267">
        <f t="shared" si="45"/>
        <v>1.7695465455006478</v>
      </c>
      <c r="AD182" s="267">
        <f t="shared" si="45"/>
        <v>1.638262120901935</v>
      </c>
      <c r="AE182" s="267">
        <f t="shared" si="45"/>
        <v>0.54101917076488393</v>
      </c>
      <c r="AF182" s="267">
        <f t="shared" si="46"/>
        <v>1.6278079646425998</v>
      </c>
      <c r="AG182" s="267">
        <f t="shared" si="46"/>
        <v>1.6064095273099575</v>
      </c>
    </row>
    <row r="183" spans="1:33" s="2" customFormat="1" x14ac:dyDescent="0.35">
      <c r="A183" s="119" t="str">
        <f t="shared" si="41"/>
        <v>Kosovo*</v>
      </c>
      <c r="B183" s="123">
        <f t="shared" ref="B183:G183" si="50">B147*100</f>
        <v>22.539431594488189</v>
      </c>
      <c r="C183" s="123">
        <f t="shared" si="50"/>
        <v>23.646835949285379</v>
      </c>
      <c r="D183" s="123">
        <f t="shared" si="50"/>
        <v>14.902057725928419</v>
      </c>
      <c r="E183" s="123" t="e">
        <f t="shared" si="50"/>
        <v>#DIV/0!</v>
      </c>
      <c r="F183" s="182" t="e">
        <f t="shared" si="50"/>
        <v>#DIV/0!</v>
      </c>
      <c r="G183" s="182" t="e">
        <f t="shared" si="50"/>
        <v>#DIV/0!</v>
      </c>
      <c r="H183" s="182" t="e">
        <f t="shared" ref="H183:Q183" si="51">H147*100</f>
        <v>#DIV/0!</v>
      </c>
      <c r="I183" s="182" t="e">
        <f t="shared" si="51"/>
        <v>#DIV/0!</v>
      </c>
      <c r="J183" s="182" t="e">
        <f t="shared" si="51"/>
        <v>#DIV/0!</v>
      </c>
      <c r="K183" s="182" t="e">
        <f t="shared" si="51"/>
        <v>#DIV/0!</v>
      </c>
      <c r="L183" s="267" t="e">
        <f t="shared" si="51"/>
        <v>#DIV/0!</v>
      </c>
      <c r="M183" s="267" t="e">
        <f t="shared" si="51"/>
        <v>#DIV/0!</v>
      </c>
      <c r="N183" s="267" t="e">
        <f t="shared" si="51"/>
        <v>#DIV/0!</v>
      </c>
      <c r="O183" s="267" t="e">
        <f t="shared" si="51"/>
        <v>#DIV/0!</v>
      </c>
      <c r="P183" s="267" t="e">
        <f t="shared" si="51"/>
        <v>#DIV/0!</v>
      </c>
      <c r="Q183" s="267" t="e">
        <f t="shared" si="51"/>
        <v>#DIV/0!</v>
      </c>
      <c r="R183" s="122"/>
      <c r="S183" s="122" t="str">
        <f t="shared" si="39"/>
        <v>Kosovo*</v>
      </c>
      <c r="T183" s="124" t="e">
        <f>D174</f>
        <v>#DIV/0!</v>
      </c>
      <c r="U183" s="124">
        <f t="shared" si="49"/>
        <v>5.1509994206257241</v>
      </c>
      <c r="V183" s="182">
        <f t="shared" si="49"/>
        <v>4.4036753462627409</v>
      </c>
      <c r="W183" s="182">
        <f t="shared" si="49"/>
        <v>4.4736022487129281</v>
      </c>
      <c r="X183" s="182">
        <f t="shared" si="44"/>
        <v>4.4728205925810718</v>
      </c>
      <c r="Y183" s="182">
        <f>I174*100</f>
        <v>5.0730124928300055</v>
      </c>
      <c r="Z183" s="182">
        <f t="shared" si="45"/>
        <v>4.4425082973109413</v>
      </c>
      <c r="AA183" s="182">
        <f t="shared" si="45"/>
        <v>4.5277805841407597</v>
      </c>
      <c r="AB183" s="267">
        <f t="shared" si="45"/>
        <v>4.4587835062881398</v>
      </c>
      <c r="AC183" s="267">
        <f t="shared" si="45"/>
        <v>4.3999999999999995</v>
      </c>
      <c r="AD183" s="267">
        <f t="shared" si="45"/>
        <v>4.3321688325909493</v>
      </c>
      <c r="AE183" s="267">
        <f t="shared" si="45"/>
        <v>4.0263639000946947</v>
      </c>
      <c r="AF183" s="267">
        <f t="shared" si="46"/>
        <v>5.4195042598362244</v>
      </c>
      <c r="AG183" s="267">
        <f t="shared" si="46"/>
        <v>5.3013307322510972</v>
      </c>
    </row>
    <row r="184" spans="1:33" s="2" customFormat="1" x14ac:dyDescent="0.35">
      <c r="A184" s="119" t="str">
        <f t="shared" si="41"/>
        <v>Montenegro</v>
      </c>
      <c r="B184" s="123">
        <f t="shared" ref="B184:G184" si="52">B148*100</f>
        <v>3.6470927457517144</v>
      </c>
      <c r="C184" s="123">
        <f t="shared" si="52"/>
        <v>3.6913287671256296</v>
      </c>
      <c r="D184" s="123">
        <f t="shared" si="52"/>
        <v>3.8522761216118973</v>
      </c>
      <c r="E184" s="123">
        <f t="shared" si="52"/>
        <v>5.9524796157858244</v>
      </c>
      <c r="F184" s="182">
        <f t="shared" si="52"/>
        <v>5.1929597489877706</v>
      </c>
      <c r="G184" s="182">
        <f t="shared" si="52"/>
        <v>5.1434690243150012</v>
      </c>
      <c r="H184" s="182">
        <f t="shared" ref="H184:Q184" si="53">H148*100</f>
        <v>5.6868288520901773</v>
      </c>
      <c r="I184" s="182">
        <f t="shared" si="53"/>
        <v>5.473373149394348</v>
      </c>
      <c r="J184" s="182">
        <f t="shared" si="53"/>
        <v>5.259572465719982</v>
      </c>
      <c r="K184" s="182">
        <f t="shared" si="53"/>
        <v>5.6647985438087272</v>
      </c>
      <c r="L184" s="267">
        <f t="shared" si="53"/>
        <v>5.4546469411785399</v>
      </c>
      <c r="M184" s="267">
        <f t="shared" si="53"/>
        <v>1.2170829732827793</v>
      </c>
      <c r="N184" s="267">
        <f t="shared" si="53"/>
        <v>1.1978358546247307</v>
      </c>
      <c r="O184" s="267">
        <f t="shared" si="53"/>
        <v>1.1136893161603632</v>
      </c>
      <c r="P184" s="267">
        <f t="shared" si="53"/>
        <v>1.048282756908504</v>
      </c>
      <c r="Q184" s="267">
        <f t="shared" si="53"/>
        <v>1.0399358421587841</v>
      </c>
      <c r="R184" s="122"/>
      <c r="S184" s="122" t="str">
        <f t="shared" si="39"/>
        <v>Montenegro</v>
      </c>
      <c r="T184" s="124" t="e">
        <f>D175</f>
        <v>#DIV/0!</v>
      </c>
      <c r="U184" s="124">
        <f t="shared" si="49"/>
        <v>1.6341388512516679</v>
      </c>
      <c r="V184" s="182">
        <f t="shared" si="49"/>
        <v>1.4956309418727951</v>
      </c>
      <c r="W184" s="182">
        <f t="shared" si="49"/>
        <v>1.7003294705005716</v>
      </c>
      <c r="X184" s="182">
        <f t="shared" si="44"/>
        <v>1.0715182960325484</v>
      </c>
      <c r="Y184" s="182">
        <f>I175*100</f>
        <v>1.2846323298451443</v>
      </c>
      <c r="Z184" s="182">
        <f t="shared" si="45"/>
        <v>1.35307229186356</v>
      </c>
      <c r="AA184" s="182">
        <f t="shared" si="45"/>
        <v>1.5431450368037161</v>
      </c>
      <c r="AB184" s="267">
        <f t="shared" si="45"/>
        <v>1.6906559307903031</v>
      </c>
      <c r="AC184" s="267">
        <f t="shared" si="45"/>
        <v>0.98116091906477831</v>
      </c>
      <c r="AD184" s="267">
        <f t="shared" si="45"/>
        <v>0.92425281532170156</v>
      </c>
      <c r="AE184" s="267">
        <f t="shared" si="45"/>
        <v>1.1877212583853805</v>
      </c>
      <c r="AF184" s="267">
        <f t="shared" si="46"/>
        <v>1.2903339988536524</v>
      </c>
      <c r="AG184" s="267">
        <f t="shared" si="46"/>
        <v>1.2836225074364107</v>
      </c>
    </row>
    <row r="185" spans="1:33" s="2" customFormat="1" x14ac:dyDescent="0.35">
      <c r="A185" s="119" t="str">
        <f t="shared" si="41"/>
        <v>North Macedonia</v>
      </c>
      <c r="B185" s="123" t="e">
        <f t="shared" ref="B185:G185" si="54">B149*100</f>
        <v>#DIV/0!</v>
      </c>
      <c r="C185" s="123">
        <f t="shared" si="54"/>
        <v>5.6768686990239887</v>
      </c>
      <c r="D185" s="123">
        <f t="shared" si="54"/>
        <v>5.9300906727946927</v>
      </c>
      <c r="E185" s="123">
        <f t="shared" si="54"/>
        <v>26.006451210290326</v>
      </c>
      <c r="F185" s="182">
        <f t="shared" si="54"/>
        <v>26.035108579010117</v>
      </c>
      <c r="G185" s="182">
        <f t="shared" si="54"/>
        <v>26.086441623610796</v>
      </c>
      <c r="H185" s="182">
        <f t="shared" ref="H185:Q186" si="55">H149*100</f>
        <v>26.095274536062753</v>
      </c>
      <c r="I185" s="182">
        <f t="shared" si="55"/>
        <v>26.077292245516542</v>
      </c>
      <c r="J185" s="182">
        <f t="shared" si="55"/>
        <v>24.235711803092951</v>
      </c>
      <c r="K185" s="182">
        <f t="shared" si="55"/>
        <v>23.792561678542736</v>
      </c>
      <c r="L185" s="267">
        <f t="shared" si="55"/>
        <v>24.032153576330835</v>
      </c>
      <c r="M185" s="267">
        <f t="shared" si="55"/>
        <v>5.3259871441689626</v>
      </c>
      <c r="N185" s="267">
        <f t="shared" si="55"/>
        <v>5.5072463768115938</v>
      </c>
      <c r="O185" s="267">
        <f t="shared" si="55"/>
        <v>5.3268765133171918</v>
      </c>
      <c r="P185" s="267">
        <f t="shared" si="55"/>
        <v>5.3658536585365848</v>
      </c>
      <c r="Q185" s="267">
        <f t="shared" si="55"/>
        <v>4.7006651884700661</v>
      </c>
      <c r="R185" s="122"/>
      <c r="S185" s="122" t="str">
        <f t="shared" si="39"/>
        <v>North Macedonia</v>
      </c>
      <c r="T185" s="124" t="e">
        <f>D176</f>
        <v>#DIV/0!</v>
      </c>
      <c r="U185" s="124">
        <f t="shared" si="49"/>
        <v>3.5653295425335338</v>
      </c>
      <c r="V185" s="182">
        <f t="shared" si="49"/>
        <v>3.5771564521027268</v>
      </c>
      <c r="W185" s="182">
        <f t="shared" si="49"/>
        <v>2.1470721950454057</v>
      </c>
      <c r="X185" s="182">
        <f t="shared" si="44"/>
        <v>2.3231891188685601</v>
      </c>
      <c r="Y185" s="182">
        <f>I176*100</f>
        <v>1.9903956760418906</v>
      </c>
      <c r="Z185" s="182">
        <f t="shared" si="45"/>
        <v>1.9826559614658825</v>
      </c>
      <c r="AA185" s="182">
        <f t="shared" si="45"/>
        <v>1.9876747262898824</v>
      </c>
      <c r="AB185" s="267">
        <f t="shared" si="45"/>
        <v>2.0094479725815946</v>
      </c>
      <c r="AC185" s="267">
        <f t="shared" si="45"/>
        <v>0.4958870227678186</v>
      </c>
      <c r="AD185" s="267">
        <f t="shared" si="45"/>
        <v>0.58337873476627433</v>
      </c>
      <c r="AE185" s="267">
        <f t="shared" si="45"/>
        <v>0.50531122383508154</v>
      </c>
      <c r="AF185" s="267">
        <f t="shared" si="46"/>
        <v>0.42685500210918698</v>
      </c>
      <c r="AG185" s="267">
        <f t="shared" si="46"/>
        <v>0.6080882197220111</v>
      </c>
    </row>
    <row r="186" spans="1:33" s="2" customFormat="1" x14ac:dyDescent="0.35">
      <c r="A186" s="119" t="str">
        <f t="shared" si="41"/>
        <v>Serbia</v>
      </c>
      <c r="B186" s="123" t="e">
        <f t="shared" ref="B186:G186" si="56">B150*100</f>
        <v>#DIV/0!</v>
      </c>
      <c r="C186" s="123">
        <f t="shared" si="56"/>
        <v>6.5961426462839317</v>
      </c>
      <c r="D186" s="123">
        <f t="shared" si="56"/>
        <v>6.6223970278989839</v>
      </c>
      <c r="E186" s="123" t="e">
        <f t="shared" si="56"/>
        <v>#DIV/0!</v>
      </c>
      <c r="F186" s="182" t="e">
        <f t="shared" si="56"/>
        <v>#DIV/0!</v>
      </c>
      <c r="G186" s="182" t="e">
        <f t="shared" si="56"/>
        <v>#DIV/0!</v>
      </c>
      <c r="H186" s="182" t="e">
        <f>H150*100</f>
        <v>#DIV/0!</v>
      </c>
      <c r="I186" s="182" t="e">
        <f>I150*100</f>
        <v>#DIV/0!</v>
      </c>
      <c r="J186" s="182" t="e">
        <f>J150*100</f>
        <v>#DIV/0!</v>
      </c>
      <c r="K186" s="182" t="e">
        <f t="shared" si="55"/>
        <v>#DIV/0!</v>
      </c>
      <c r="L186" s="267" t="e">
        <f t="shared" si="55"/>
        <v>#DIV/0!</v>
      </c>
      <c r="M186" s="267" t="e">
        <f t="shared" si="55"/>
        <v>#DIV/0!</v>
      </c>
      <c r="N186" s="267" t="e">
        <f t="shared" si="55"/>
        <v>#DIV/0!</v>
      </c>
      <c r="O186" s="267" t="e">
        <f t="shared" si="55"/>
        <v>#DIV/0!</v>
      </c>
      <c r="P186" s="267" t="e">
        <f t="shared" si="55"/>
        <v>#DIV/0!</v>
      </c>
      <c r="Q186" s="267" t="e">
        <f t="shared" si="55"/>
        <v>#DIV/0!</v>
      </c>
      <c r="R186" s="122"/>
      <c r="S186" s="122" t="str">
        <f t="shared" si="39"/>
        <v>Serbia</v>
      </c>
      <c r="T186" s="124" t="e">
        <f>D177</f>
        <v>#DIV/0!</v>
      </c>
      <c r="U186" s="124">
        <f t="shared" si="49"/>
        <v>2.9766781366033697</v>
      </c>
      <c r="V186" s="182">
        <f t="shared" si="49"/>
        <v>3.0989889515350666</v>
      </c>
      <c r="W186" s="182">
        <f t="shared" si="49"/>
        <v>2.7698008125637394</v>
      </c>
      <c r="X186" s="182">
        <f t="shared" si="44"/>
        <v>2.8104328062840662</v>
      </c>
      <c r="Y186" s="182">
        <f>I177*100</f>
        <v>2.4746402323862706</v>
      </c>
      <c r="Z186" s="182">
        <f t="shared" si="45"/>
        <v>2.6131362619301006</v>
      </c>
      <c r="AA186" s="182">
        <f t="shared" si="45"/>
        <v>2.5186597012648422</v>
      </c>
      <c r="AB186" s="267">
        <f t="shared" si="45"/>
        <v>2.4096550655046958</v>
      </c>
      <c r="AC186" s="267">
        <f t="shared" si="45"/>
        <v>0.39340937619104854</v>
      </c>
      <c r="AD186" s="267">
        <f t="shared" si="45"/>
        <v>0.69330506101065148</v>
      </c>
      <c r="AE186" s="267">
        <f t="shared" si="45"/>
        <v>0.65972546310169677</v>
      </c>
      <c r="AF186" s="267">
        <f t="shared" si="46"/>
        <v>0.50745075078720203</v>
      </c>
      <c r="AG186" s="267">
        <f t="shared" si="46"/>
        <v>0.38305306282054297</v>
      </c>
    </row>
    <row r="187" spans="1:33" s="2" customFormat="1" x14ac:dyDescent="0.35">
      <c r="A187" s="6"/>
      <c r="B187" s="29"/>
      <c r="C187" s="118"/>
      <c r="D187" s="118"/>
      <c r="E187" s="118"/>
    </row>
    <row r="188" spans="1:33" s="2" customFormat="1" x14ac:dyDescent="0.35">
      <c r="A188" s="6"/>
      <c r="B188" s="29"/>
      <c r="C188" s="118"/>
      <c r="D188" s="118"/>
      <c r="E188" s="118"/>
    </row>
    <row r="189" spans="1:33" s="2" customFormat="1" x14ac:dyDescent="0.35">
      <c r="A189" s="6"/>
      <c r="B189" s="29"/>
      <c r="C189" s="118"/>
      <c r="D189" s="118"/>
      <c r="E189" s="118"/>
    </row>
    <row r="190" spans="1:33" s="2" customFormat="1" x14ac:dyDescent="0.35">
      <c r="A190" s="6"/>
      <c r="B190" s="29"/>
      <c r="C190" s="118"/>
      <c r="D190" s="118"/>
      <c r="E190" s="118"/>
    </row>
    <row r="191" spans="1:33" s="2" customFormat="1" x14ac:dyDescent="0.35">
      <c r="A191" s="6"/>
      <c r="B191" s="29"/>
      <c r="C191" s="118"/>
      <c r="D191" s="118"/>
      <c r="E191" s="118"/>
    </row>
    <row r="192" spans="1:33" s="2" customFormat="1" x14ac:dyDescent="0.35">
      <c r="A192" s="6"/>
      <c r="B192" s="29"/>
      <c r="C192" s="118"/>
      <c r="D192" s="118"/>
      <c r="E192" s="118"/>
    </row>
    <row r="193" spans="1:5" s="2" customFormat="1" x14ac:dyDescent="0.35">
      <c r="A193" s="6"/>
      <c r="B193" s="29"/>
      <c r="C193" s="118"/>
      <c r="D193" s="118"/>
      <c r="E193" s="118"/>
    </row>
    <row r="194" spans="1:5" s="2" customFormat="1" x14ac:dyDescent="0.35">
      <c r="A194" s="6"/>
      <c r="B194" s="29"/>
      <c r="C194" s="118"/>
      <c r="D194" s="118"/>
      <c r="E194" s="118"/>
    </row>
    <row r="195" spans="1:5" s="2" customFormat="1" x14ac:dyDescent="0.35">
      <c r="A195" s="6"/>
      <c r="B195" s="29"/>
      <c r="C195" s="118"/>
      <c r="D195" s="118"/>
      <c r="E195" s="118"/>
    </row>
    <row r="196" spans="1:5" s="2" customFormat="1" x14ac:dyDescent="0.35">
      <c r="A196" s="6"/>
      <c r="B196" s="29"/>
      <c r="C196" s="118"/>
      <c r="D196" s="118"/>
      <c r="E196" s="118"/>
    </row>
    <row r="197" spans="1:5" s="2" customFormat="1" x14ac:dyDescent="0.35">
      <c r="A197" s="6"/>
      <c r="B197" s="29"/>
      <c r="C197" s="118"/>
      <c r="D197" s="118"/>
      <c r="E197" s="118"/>
    </row>
    <row r="198" spans="1:5" s="2" customFormat="1" x14ac:dyDescent="0.35">
      <c r="A198" s="6"/>
      <c r="B198" s="29"/>
      <c r="C198" s="118"/>
      <c r="D198" s="118"/>
      <c r="E198" s="118"/>
    </row>
    <row r="199" spans="1:5" s="2" customFormat="1" x14ac:dyDescent="0.35">
      <c r="A199" s="6"/>
      <c r="B199" s="29"/>
      <c r="C199" s="118"/>
      <c r="D199" s="118"/>
      <c r="E199" s="118"/>
    </row>
    <row r="200" spans="1:5" s="2" customFormat="1" x14ac:dyDescent="0.35">
      <c r="A200" s="6"/>
      <c r="B200" s="29"/>
      <c r="C200" s="118"/>
      <c r="D200" s="118"/>
      <c r="E200" s="118"/>
    </row>
    <row r="201" spans="1:5" s="2" customFormat="1" x14ac:dyDescent="0.35">
      <c r="A201" s="6"/>
      <c r="B201" s="29"/>
      <c r="C201" s="118"/>
      <c r="D201" s="118"/>
      <c r="E201" s="118"/>
    </row>
    <row r="202" spans="1:5" s="2" customFormat="1" x14ac:dyDescent="0.35">
      <c r="A202" s="6"/>
      <c r="B202" s="29"/>
      <c r="C202" s="118"/>
      <c r="D202" s="118"/>
      <c r="E202" s="118"/>
    </row>
    <row r="203" spans="1:5" s="2" customFormat="1" x14ac:dyDescent="0.35">
      <c r="A203" s="6"/>
      <c r="B203" s="29"/>
      <c r="C203" s="118"/>
      <c r="D203" s="118"/>
      <c r="E203" s="118"/>
    </row>
    <row r="204" spans="1:5" s="2" customFormat="1" x14ac:dyDescent="0.35">
      <c r="A204" s="6"/>
      <c r="B204" s="29"/>
      <c r="C204" s="118"/>
      <c r="D204" s="118"/>
      <c r="E204" s="118"/>
    </row>
    <row r="205" spans="1:5" s="2" customFormat="1" x14ac:dyDescent="0.35">
      <c r="A205" s="6"/>
      <c r="B205" s="29"/>
      <c r="C205" s="118"/>
      <c r="D205" s="118"/>
      <c r="E205" s="118"/>
    </row>
    <row r="206" spans="1:5" s="2" customFormat="1" x14ac:dyDescent="0.35">
      <c r="A206" s="6"/>
      <c r="B206" s="29"/>
      <c r="C206" s="118"/>
      <c r="D206" s="118"/>
      <c r="E206" s="118"/>
    </row>
    <row r="207" spans="1:5" s="2" customFormat="1" x14ac:dyDescent="0.35">
      <c r="A207" s="6"/>
      <c r="B207" s="29"/>
      <c r="C207" s="118"/>
      <c r="D207" s="118"/>
      <c r="E207" s="118"/>
    </row>
    <row r="208" spans="1:5" s="2" customFormat="1" x14ac:dyDescent="0.35">
      <c r="A208" s="6"/>
      <c r="B208" s="29"/>
      <c r="C208" s="118"/>
      <c r="D208" s="118"/>
      <c r="E208" s="118"/>
    </row>
    <row r="211" spans="1:17" x14ac:dyDescent="0.35">
      <c r="A211" s="401" t="s">
        <v>21</v>
      </c>
      <c r="B211" s="401"/>
      <c r="C211" s="401"/>
      <c r="D211" s="401"/>
      <c r="E211" s="401"/>
      <c r="F211" s="401"/>
      <c r="G211" s="401"/>
    </row>
    <row r="212" spans="1:17" x14ac:dyDescent="0.35">
      <c r="A212" s="401" t="s">
        <v>234</v>
      </c>
      <c r="B212" s="401"/>
      <c r="C212" s="401"/>
      <c r="D212" s="401"/>
      <c r="E212" s="401"/>
      <c r="F212" s="401"/>
      <c r="G212" s="401"/>
    </row>
    <row r="213" spans="1:17" x14ac:dyDescent="0.35">
      <c r="A213" s="5" t="s">
        <v>4</v>
      </c>
      <c r="B213" s="59" t="s">
        <v>5</v>
      </c>
      <c r="C213" s="55" t="s">
        <v>6</v>
      </c>
      <c r="D213" s="55" t="s">
        <v>54</v>
      </c>
      <c r="E213" s="75" t="s">
        <v>55</v>
      </c>
      <c r="F213" s="55" t="s">
        <v>153</v>
      </c>
      <c r="G213" s="75" t="s">
        <v>154</v>
      </c>
      <c r="H213" s="55" t="s">
        <v>201</v>
      </c>
      <c r="I213" s="75" t="s">
        <v>202</v>
      </c>
      <c r="J213" s="231" t="s">
        <v>204</v>
      </c>
      <c r="K213" s="231" t="s">
        <v>205</v>
      </c>
      <c r="L213" s="264" t="s">
        <v>246</v>
      </c>
      <c r="M213" s="264" t="s">
        <v>247</v>
      </c>
      <c r="N213" s="129" t="s">
        <v>249</v>
      </c>
      <c r="O213" s="130" t="s">
        <v>250</v>
      </c>
      <c r="P213" s="268" t="s">
        <v>298</v>
      </c>
      <c r="Q213" s="268" t="s">
        <v>299</v>
      </c>
    </row>
    <row r="214" spans="1:17" x14ac:dyDescent="0.35">
      <c r="A214" s="5" t="str">
        <f>'Q2 19-Q3 19'!AI70</f>
        <v>Albania</v>
      </c>
      <c r="B214" s="7">
        <f>'Q4 18-Q1 19'!AD62</f>
        <v>36.28314262570639</v>
      </c>
      <c r="C214" s="82">
        <f>'Q4 18-Q1 19'!AH62</f>
        <v>29.060968615945903</v>
      </c>
      <c r="D214" s="82">
        <f>'Q2 19-Q3 19'!AK70</f>
        <v>14.965282479857272</v>
      </c>
      <c r="E214" s="82">
        <f>'Q2 19-Q3 19'!AP70</f>
        <v>8.5446581160311688</v>
      </c>
      <c r="F214" s="82">
        <f>'Q4 19-Q1 20'!AK70</f>
        <v>15.091439644983099</v>
      </c>
      <c r="G214" s="82">
        <f>'Q4 19-Q1 20'!AP70</f>
        <v>6.0834827755228496</v>
      </c>
      <c r="H214" s="82">
        <f>'Q2 20-Q3 20'!AK71</f>
        <v>3.2414865618492463</v>
      </c>
      <c r="I214" s="82">
        <f>'Q2 20-Q3 20'!AP71</f>
        <v>4.6955737786174074</v>
      </c>
      <c r="J214" s="192">
        <v>3.8158364122872608</v>
      </c>
      <c r="K214" s="192">
        <v>5.8360555024650491</v>
      </c>
      <c r="L214" s="263">
        <f>'Q2 21-Q3 21'!AK71</f>
        <v>0.23671148152023247</v>
      </c>
      <c r="M214" s="263">
        <f>'Q2 21-Q3 21'!AP71</f>
        <v>0.36653544632368468</v>
      </c>
      <c r="N214" s="263">
        <f>'Q4 21 -Q1 22'!AR83</f>
        <v>0.36626227614095896</v>
      </c>
      <c r="O214" s="263">
        <f>'Q4 21 -Q1 22'!AX83</f>
        <v>0.27941586829132176</v>
      </c>
      <c r="P214" s="263">
        <f>'Q2 22 - Q3 22'!AR83</f>
        <v>0.27817847378883409</v>
      </c>
      <c r="Q214" s="263">
        <f>'Q2 22 - Q3 22'!AX83</f>
        <v>0.33766726027320387</v>
      </c>
    </row>
    <row r="215" spans="1:17" x14ac:dyDescent="0.35">
      <c r="A215" s="5" t="str">
        <f>'Q2 19-Q3 19'!AI71</f>
        <v>Bosnia</v>
      </c>
      <c r="B215" s="7" t="e">
        <f>'Q4 18-Q1 19'!AD61</f>
        <v>#DIV/0!</v>
      </c>
      <c r="C215" s="82" t="e">
        <f>'Q4 18-Q1 19'!AH61</f>
        <v>#DIV/0!</v>
      </c>
      <c r="D215" s="82">
        <f>'Q2 19-Q3 19'!AK71</f>
        <v>174.3872706274862</v>
      </c>
      <c r="E215" s="82">
        <f>'Q2 19-Q3 19'!AP71</f>
        <v>95.004102470598966</v>
      </c>
      <c r="F215" s="82">
        <f>'Q4 19-Q1 20'!AK71</f>
        <v>148.6352357320099</v>
      </c>
      <c r="G215" s="82">
        <f>'Q4 19-Q1 20'!AP71</f>
        <v>143.85245901639345</v>
      </c>
      <c r="H215" s="82">
        <f>'Q2 20-Q3 20'!AK72</f>
        <v>81.95</v>
      </c>
      <c r="I215" s="82">
        <f>'Q2 20-Q3 20'!AP72</f>
        <v>41.7</v>
      </c>
      <c r="J215" s="192">
        <v>41.152975635734258</v>
      </c>
      <c r="K215" s="192">
        <v>35.808897876643073</v>
      </c>
      <c r="L215" s="263">
        <f>'Q2 21-Q3 21'!AK72</f>
        <v>23.918843283582088</v>
      </c>
      <c r="M215" s="263">
        <f>'Q2 21-Q3 21'!AP72</f>
        <v>4.6503305420890264</v>
      </c>
      <c r="N215" s="263">
        <f>'Q4 21 -Q1 22'!AR84</f>
        <v>53.730743907010797</v>
      </c>
      <c r="O215" s="263">
        <f>'Q4 21 -Q1 22'!AX84</f>
        <v>45.334415377110957</v>
      </c>
      <c r="P215" s="263">
        <f>'Q2 22 - Q3 22'!AR84</f>
        <v>23.905834600651271</v>
      </c>
      <c r="Q215" s="263">
        <f>'Q2 22 - Q3 22'!AX84</f>
        <v>11.682774438754965</v>
      </c>
    </row>
    <row r="216" spans="1:17" x14ac:dyDescent="0.35">
      <c r="A216" s="5" t="str">
        <f>'Q2 19-Q3 19'!AI72</f>
        <v>Kosovo*</v>
      </c>
      <c r="B216" s="7">
        <f>'Q4 18-Q1 19'!AD63</f>
        <v>5.4658236758300491</v>
      </c>
      <c r="C216" s="82">
        <f>'Q4 18-Q1 19'!AH63</f>
        <v>4.358493692810784</v>
      </c>
      <c r="D216" s="82">
        <f>'Q2 19-Q3 19'!AK72</f>
        <v>7.5608265808668227</v>
      </c>
      <c r="E216" s="82">
        <f>'Q2 19-Q3 19'!AP72</f>
        <v>0</v>
      </c>
      <c r="F216" s="82">
        <f>'Q4 19-Q1 20'!AK72</f>
        <v>0</v>
      </c>
      <c r="G216" s="82">
        <f>'Q4 19-Q1 20'!AP72</f>
        <v>0</v>
      </c>
      <c r="H216" s="82" t="e">
        <f>'Q2 20-Q3 20'!AK73</f>
        <v>#DIV/0!</v>
      </c>
      <c r="I216" s="82" t="e">
        <f>'Q2 20-Q3 20'!AP73</f>
        <v>#DIV/0!</v>
      </c>
      <c r="J216" s="192" t="e">
        <v>#DIV/0!</v>
      </c>
      <c r="K216" s="192" t="e">
        <v>#DIV/0!</v>
      </c>
      <c r="L216" s="263">
        <f>'Q2 21-Q3 21'!AK73</f>
        <v>0</v>
      </c>
      <c r="M216" s="263">
        <f>'Q2 21-Q3 21'!AP73</f>
        <v>0</v>
      </c>
      <c r="N216" s="263" t="e">
        <f>'Q4 21 -Q1 22'!AR85</f>
        <v>#DIV/0!</v>
      </c>
      <c r="O216" s="263" t="e">
        <f>'Q4 21 -Q1 22'!AX85</f>
        <v>#DIV/0!</v>
      </c>
      <c r="P216" s="263">
        <f>'Q2 22 - Q3 22'!AR85</f>
        <v>0</v>
      </c>
      <c r="Q216" s="263">
        <f>'Q2 22 - Q3 22'!AX85</f>
        <v>0</v>
      </c>
    </row>
    <row r="217" spans="1:17" x14ac:dyDescent="0.35">
      <c r="A217" s="5" t="str">
        <f>'Q2 19-Q3 19'!AI73</f>
        <v>Montenegro</v>
      </c>
      <c r="B217" s="7">
        <f>'Q4 18-Q1 19'!AD65</f>
        <v>0.71732600992886408</v>
      </c>
      <c r="C217" s="82">
        <f>'Q4 18-Q1 19'!AH65</f>
        <v>0.78265742014573536</v>
      </c>
      <c r="D217" s="82">
        <f>'Q2 19-Q3 19'!AK73</f>
        <v>0.72856337407553018</v>
      </c>
      <c r="E217" s="82">
        <f>'Q2 19-Q3 19'!AP73</f>
        <v>10.429668438388944</v>
      </c>
      <c r="F217" s="82">
        <f>'Q4 19-Q1 20'!AK73</f>
        <v>23.67589232977809</v>
      </c>
      <c r="G217" s="82">
        <f>'Q4 19-Q1 20'!AP73</f>
        <v>31.720549200183257</v>
      </c>
      <c r="H217" s="82">
        <f>'Q2 20-Q3 20'!AK74</f>
        <v>40.313160396279812</v>
      </c>
      <c r="I217" s="82">
        <f>'Q2 20-Q3 20'!AP74</f>
        <v>34.906541624196876</v>
      </c>
      <c r="J217" s="192">
        <v>34.558456751711041</v>
      </c>
      <c r="K217" s="192">
        <v>41.320761453494192</v>
      </c>
      <c r="L217" s="263">
        <f>'Q2 21-Q3 21'!AK74</f>
        <v>55.45508935325261</v>
      </c>
      <c r="M217" s="263">
        <f>'Q2 21-Q3 21'!AP74</f>
        <v>0.39076789229569381</v>
      </c>
      <c r="N217" s="263">
        <f>'Q4 21 -Q1 22'!AR86</f>
        <v>0.40223422219022203</v>
      </c>
      <c r="O217" s="263">
        <f>'Q4 21 -Q1 22'!AX86</f>
        <v>0.28512341489773635</v>
      </c>
      <c r="P217" s="263">
        <f>'Q2 22 - Q3 22'!AR86</f>
        <v>0.33469881101949173</v>
      </c>
      <c r="Q217" s="263">
        <f>'Q2 22 - Q3 22'!AX86</f>
        <v>8.6867743714937468E-2</v>
      </c>
    </row>
    <row r="218" spans="1:17" x14ac:dyDescent="0.35">
      <c r="A218" s="5" t="str">
        <f>'Q2 19-Q3 19'!AI74</f>
        <v>North Macedonia</v>
      </c>
      <c r="B218" s="7" t="e">
        <f>'Q4 18-Q1 19'!AD64</f>
        <v>#DIV/0!</v>
      </c>
      <c r="C218" s="82">
        <f>'Q4 18-Q1 19'!AH64</f>
        <v>70.947348582304485</v>
      </c>
      <c r="D218" s="82">
        <f>'Q2 19-Q3 19'!AK74</f>
        <v>67.010968440043484</v>
      </c>
      <c r="E218" s="82">
        <f>'Q2 19-Q3 19'!AP74</f>
        <v>2.9780329294783336</v>
      </c>
      <c r="F218" s="82">
        <f>'Q4 19-Q1 20'!AK74</f>
        <v>2.3174321912970637</v>
      </c>
      <c r="G218" s="82">
        <f>'Q4 19-Q1 20'!AP74</f>
        <v>13.395343189520121</v>
      </c>
      <c r="H218" s="82">
        <f>'Q2 20-Q3 20'!AK75</f>
        <v>16.761092245951787</v>
      </c>
      <c r="I218" s="82">
        <f>'Q2 20-Q3 20'!AP75</f>
        <v>10.96148635257811</v>
      </c>
      <c r="J218" s="192">
        <v>10.073773556629577</v>
      </c>
      <c r="K218" s="192">
        <v>17.281725339381918</v>
      </c>
      <c r="L218" s="263">
        <f>'Q2 21-Q3 21'!AK75</f>
        <v>9.7732543176100766</v>
      </c>
      <c r="M218" s="263">
        <f>'Q2 21-Q3 21'!AP75</f>
        <v>8.9919766773371018E-2</v>
      </c>
      <c r="N218" s="263">
        <f>'Q4 21 -Q1 22'!AR87</f>
        <v>6.574708317123204E-2</v>
      </c>
      <c r="O218" s="263">
        <f>'Q4 21 -Q1 22'!AX87</f>
        <v>5.0965243520069446E-2</v>
      </c>
      <c r="P218" s="263">
        <f>'Q2 22 - Q3 22'!AR87</f>
        <v>6.941713712203787E-2</v>
      </c>
      <c r="Q218" s="263">
        <f>'Q2 22 - Q3 22'!AX87</f>
        <v>0.34016556672702802</v>
      </c>
    </row>
    <row r="219" spans="1:17" x14ac:dyDescent="0.35">
      <c r="A219" s="5" t="str">
        <f>'Q2 19-Q3 19'!AI75</f>
        <v>Serbia</v>
      </c>
      <c r="B219" s="7" t="e">
        <f>'Q4 18-Q1 19'!AD66</f>
        <v>#DIV/0!</v>
      </c>
      <c r="C219" s="82">
        <f>'Q4 18-Q1 19'!AH66</f>
        <v>33.153505863061412</v>
      </c>
      <c r="D219" s="82">
        <f>'Q2 19-Q3 19'!AK75</f>
        <v>36.204701701585655</v>
      </c>
      <c r="E219" s="82" t="e">
        <f>'Q2 19-Q3 19'!AP75</f>
        <v>#DIV/0!</v>
      </c>
      <c r="F219" s="82" t="e">
        <f>'Q4 19-Q1 20'!AK75</f>
        <v>#DIV/0!</v>
      </c>
      <c r="G219" s="82" t="e">
        <f>'Q4 19-Q1 20'!AP75</f>
        <v>#DIV/0!</v>
      </c>
      <c r="H219" s="82" t="e">
        <f>'Q2 20-Q3 20'!AK76</f>
        <v>#DIV/0!</v>
      </c>
      <c r="I219" s="82" t="e">
        <f>'Q2 20-Q3 20'!AP76</f>
        <v>#DIV/0!</v>
      </c>
      <c r="J219" s="192" t="e">
        <v>#DIV/0!</v>
      </c>
      <c r="K219" s="192" t="e">
        <v>#DIV/0!</v>
      </c>
      <c r="L219" s="263" t="e">
        <f>'Q2 21-Q3 21'!AK76</f>
        <v>#DIV/0!</v>
      </c>
      <c r="M219" s="263" t="e">
        <f>'Q2 21-Q3 21'!AP76</f>
        <v>#DIV/0!</v>
      </c>
      <c r="N219" s="263" t="e">
        <f>'Q4 21 -Q1 22'!AR88</f>
        <v>#DIV/0!</v>
      </c>
      <c r="O219" s="263" t="e">
        <f>'Q4 21 -Q1 22'!AX88</f>
        <v>#DIV/0!</v>
      </c>
      <c r="P219" s="263" t="e">
        <f>'Q2 22 - Q3 22'!AR88</f>
        <v>#DIV/0!</v>
      </c>
      <c r="Q219" s="263" t="e">
        <f>'Q2 22 - Q3 22'!AX88</f>
        <v>#DIV/0!</v>
      </c>
    </row>
    <row r="220" spans="1:17" x14ac:dyDescent="0.35">
      <c r="A220" s="10"/>
      <c r="B220" s="98"/>
      <c r="C220" s="98"/>
      <c r="D220" s="98"/>
      <c r="E220" s="98"/>
      <c r="F220" s="98"/>
      <c r="G220" s="98"/>
    </row>
    <row r="221" spans="1:17" x14ac:dyDescent="0.35">
      <c r="A221" s="393" t="s">
        <v>235</v>
      </c>
      <c r="B221" s="393"/>
      <c r="C221" s="393"/>
      <c r="D221" s="393"/>
      <c r="E221" s="393"/>
      <c r="F221" s="393"/>
      <c r="G221" s="393"/>
    </row>
    <row r="222" spans="1:17" x14ac:dyDescent="0.35">
      <c r="A222" s="12" t="s">
        <v>4</v>
      </c>
      <c r="B222" s="125" t="s">
        <v>5</v>
      </c>
      <c r="C222" s="126" t="s">
        <v>6</v>
      </c>
      <c r="D222" s="126" t="s">
        <v>54</v>
      </c>
      <c r="E222" s="127" t="s">
        <v>55</v>
      </c>
      <c r="F222" s="56" t="s">
        <v>153</v>
      </c>
      <c r="G222" s="74" t="s">
        <v>154</v>
      </c>
      <c r="H222" s="55" t="s">
        <v>201</v>
      </c>
      <c r="I222" s="75" t="s">
        <v>202</v>
      </c>
      <c r="J222" s="231" t="s">
        <v>204</v>
      </c>
      <c r="K222" s="231" t="s">
        <v>205</v>
      </c>
      <c r="L222" s="264" t="s">
        <v>246</v>
      </c>
      <c r="M222" s="264" t="s">
        <v>247</v>
      </c>
      <c r="N222" s="129" t="s">
        <v>249</v>
      </c>
      <c r="O222" s="130" t="s">
        <v>250</v>
      </c>
      <c r="P222" s="268" t="s">
        <v>298</v>
      </c>
      <c r="Q222" s="268" t="s">
        <v>299</v>
      </c>
    </row>
    <row r="223" spans="1:17" x14ac:dyDescent="0.35">
      <c r="A223" s="12" t="str">
        <f>'Q2 19-Q3 19'!AI70</f>
        <v>Albania</v>
      </c>
      <c r="B223" s="18">
        <f>'Q4 18-Q1 19'!AE62</f>
        <v>17.17822511866531</v>
      </c>
      <c r="C223" s="98">
        <f>'Q4 18-Q1 19'!AI62</f>
        <v>16.905046701784169</v>
      </c>
      <c r="D223" s="98">
        <f>'Q2 19-Q3 19'!AL70</f>
        <v>11.864566476129827</v>
      </c>
      <c r="E223" s="98">
        <f>'Q2 19-Q3 19'!AQ70</f>
        <v>10.423600258677782</v>
      </c>
      <c r="F223" s="98">
        <f>'Q4 19-Q1 20'!AL70</f>
        <v>13.55298960988859</v>
      </c>
      <c r="G223" s="98">
        <f>'Q4 19-Q1 20'!AQ70</f>
        <v>11.782932403461308</v>
      </c>
      <c r="H223" s="98">
        <f>'Q2 20-Q3 20'!AL71</f>
        <v>9.6421446904853241</v>
      </c>
      <c r="I223" s="98">
        <f>'Q2 20-Q3 20'!AQ71</f>
        <v>12.315225042054164</v>
      </c>
      <c r="J223" s="193">
        <v>5.4181156848949339</v>
      </c>
      <c r="K223" s="193">
        <v>9.2273155439598433</v>
      </c>
      <c r="L223" s="263">
        <f>'Q2 21-Q3 21'!AL71</f>
        <v>1.2167902980831975</v>
      </c>
      <c r="M223" s="263">
        <f>'Q2 21-Q3 21'!AQ71</f>
        <v>2.6370279965298931</v>
      </c>
      <c r="N223" s="263">
        <f>'Q4 21 -Q1 22'!AS83</f>
        <v>1.2641133724689027</v>
      </c>
      <c r="O223" s="263">
        <f>'Q4 21 -Q1 22'!AY83</f>
        <v>0.94431826332273416</v>
      </c>
      <c r="P223" s="263">
        <f>'Q2 22 - Q3 22'!AS83</f>
        <v>0.9473231918722369</v>
      </c>
      <c r="Q223" s="263">
        <f>'Q2 22 - Q3 22'!AY83</f>
        <v>0.76529212534308033</v>
      </c>
    </row>
    <row r="224" spans="1:17" x14ac:dyDescent="0.35">
      <c r="A224" s="12" t="str">
        <f>'Q2 19-Q3 19'!AI71</f>
        <v>Bosnia</v>
      </c>
      <c r="B224" s="18" t="e">
        <f>'Q4 18-Q1 19'!AE61</f>
        <v>#DIV/0!</v>
      </c>
      <c r="C224" s="98" t="e">
        <f>'Q4 18-Q1 19'!AI61</f>
        <v>#DIV/0!</v>
      </c>
      <c r="D224" s="98">
        <f>'Q2 19-Q3 19'!AL71</f>
        <v>600.88480926943043</v>
      </c>
      <c r="E224" s="98">
        <f>'Q2 19-Q3 19'!AQ71</f>
        <v>135.51503635765704</v>
      </c>
      <c r="F224" s="98">
        <f>'Q4 19-Q1 20'!AL71</f>
        <v>103.51987673343605</v>
      </c>
      <c r="G224" s="98">
        <f>'Q4 19-Q1 20'!AQ71</f>
        <v>104.23247863247863</v>
      </c>
      <c r="H224" s="98">
        <f>'Q2 20-Q3 20'!AL72</f>
        <v>109.15130830489193</v>
      </c>
      <c r="I224" s="98">
        <f>'Q2 20-Q3 20'!AQ72</f>
        <v>77.089855072463763</v>
      </c>
      <c r="J224" s="193">
        <v>89.019284231031989</v>
      </c>
      <c r="K224" s="193">
        <v>74.943461446528929</v>
      </c>
      <c r="L224" s="263">
        <f>'Q2 21-Q3 21'!AL72</f>
        <v>66.895760945100761</v>
      </c>
      <c r="M224" s="263">
        <f>'Q2 21-Q3 21'!AQ72</f>
        <v>48.761596405444692</v>
      </c>
      <c r="N224" s="263">
        <f>'Q4 21 -Q1 22'!AS84</f>
        <v>69.792613788063463</v>
      </c>
      <c r="O224" s="263">
        <f>'Q4 21 -Q1 22'!AY84</f>
        <v>57.94700328324349</v>
      </c>
      <c r="P224" s="263">
        <f>'Q2 22 - Q3 22'!AS84</f>
        <v>66.868790198601545</v>
      </c>
      <c r="Q224" s="263">
        <f>'Q2 22 - Q3 22'!AY84</f>
        <v>68.210481563080165</v>
      </c>
    </row>
    <row r="225" spans="1:17" x14ac:dyDescent="0.35">
      <c r="A225" s="12" t="str">
        <f>'Q2 19-Q3 19'!AI72</f>
        <v>Kosovo*</v>
      </c>
      <c r="B225" s="18">
        <f>'Q4 18-Q1 19'!AE63</f>
        <v>6.9817364723487811</v>
      </c>
      <c r="C225" s="98">
        <f>'Q4 18-Q1 19'!AI63</f>
        <v>7.0005624623355436</v>
      </c>
      <c r="D225" s="98">
        <f>'Q2 19-Q3 19'!AL72</f>
        <v>26.145636619907378</v>
      </c>
      <c r="E225" s="98">
        <f>'Q2 19-Q3 19'!AQ72</f>
        <v>14.770677033226118</v>
      </c>
      <c r="F225" s="98">
        <f>'Q4 19-Q1 20'!AL72</f>
        <v>19.719690166980495</v>
      </c>
      <c r="G225" s="98">
        <f>'Q4 19-Q1 20'!AQ72</f>
        <v>19.707490439952927</v>
      </c>
      <c r="H225" s="98">
        <f>'Q2 20-Q3 20'!AL73</f>
        <v>56.312100213219615</v>
      </c>
      <c r="I225" s="98">
        <f>'Q2 20-Q3 20'!AQ73</f>
        <v>54.332642057237663</v>
      </c>
      <c r="J225" s="193">
        <v>44.104949009362997</v>
      </c>
      <c r="K225" s="193">
        <v>36.23958509965869</v>
      </c>
      <c r="L225" s="263">
        <f>'Q2 21-Q3 21'!AL73</f>
        <v>25.189965210149456</v>
      </c>
      <c r="M225" s="263">
        <f>'Q2 21-Q3 21'!AQ73</f>
        <v>18.673866167730708</v>
      </c>
      <c r="N225" s="263">
        <f>'Q4 21 -Q1 22'!AS85</f>
        <v>33.622485076662336</v>
      </c>
      <c r="O225" s="263">
        <f>'Q4 21 -Q1 22'!AY85</f>
        <v>44.4041027845171</v>
      </c>
      <c r="P225" s="263">
        <f>'Q2 22 - Q3 22'!AS85</f>
        <v>0.37275365776619956</v>
      </c>
      <c r="Q225" s="263">
        <f>'Q2 22 - Q3 22'!AY85</f>
        <v>2.8468905407863443</v>
      </c>
    </row>
    <row r="226" spans="1:17" x14ac:dyDescent="0.35">
      <c r="A226" s="12" t="str">
        <f>'Q2 19-Q3 19'!AI73</f>
        <v>Montenegro</v>
      </c>
      <c r="B226" s="18">
        <f>'Q4 18-Q1 19'!AE65</f>
        <v>118.9471421111425</v>
      </c>
      <c r="C226" s="98">
        <f>'Q4 18-Q1 19'!AI65</f>
        <v>99.381783617990791</v>
      </c>
      <c r="D226" s="98">
        <f>'Q2 19-Q3 19'!AL73</f>
        <v>95.828370570923354</v>
      </c>
      <c r="E226" s="98">
        <f>'Q2 19-Q3 19'!AQ73</f>
        <v>163.04475645914061</v>
      </c>
      <c r="F226" s="98">
        <f>'Q4 19-Q1 20'!AL73</f>
        <v>116.27602652075139</v>
      </c>
      <c r="G226" s="98">
        <f>'Q4 19-Q1 20'!AQ73</f>
        <v>89.01655752433183</v>
      </c>
      <c r="H226" s="98">
        <f>'Q2 20-Q3 20'!AL74</f>
        <v>44.906169489611031</v>
      </c>
      <c r="I226" s="98">
        <f>'Q2 20-Q3 20'!AQ74</f>
        <v>240.90020337578335</v>
      </c>
      <c r="J226" s="193">
        <v>70.975065566316886</v>
      </c>
      <c r="K226" s="193">
        <v>66.237167299557115</v>
      </c>
      <c r="L226" s="263">
        <f>'Q2 21-Q3 21'!AL74</f>
        <v>100.06829692464052</v>
      </c>
      <c r="M226" s="263">
        <f>'Q2 21-Q3 21'!AQ74</f>
        <v>120.9273908686407</v>
      </c>
      <c r="N226" s="263">
        <f>'Q4 21 -Q1 22'!AS86</f>
        <v>78.527192171985575</v>
      </c>
      <c r="O226" s="263">
        <f>'Q4 21 -Q1 22'!AY86</f>
        <v>79.927790196523006</v>
      </c>
      <c r="P226" s="263">
        <f>'Q2 22 - Q3 22'!AS86</f>
        <v>91.254714789266288</v>
      </c>
      <c r="Q226" s="263">
        <f>'Q2 22 - Q3 22'!AY86</f>
        <v>88.417145953306076</v>
      </c>
    </row>
    <row r="227" spans="1:17" x14ac:dyDescent="0.35">
      <c r="A227" s="12" t="str">
        <f>'Q2 19-Q3 19'!AI74</f>
        <v>North Macedonia</v>
      </c>
      <c r="B227" s="18" t="e">
        <f>'Q4 18-Q1 19'!AE64</f>
        <v>#DIV/0!</v>
      </c>
      <c r="C227" s="98">
        <f>'Q4 18-Q1 19'!AI64</f>
        <v>69.585972177284432</v>
      </c>
      <c r="D227" s="98">
        <f>'Q2 19-Q3 19'!AL74</f>
        <v>63.995780648271634</v>
      </c>
      <c r="E227" s="98">
        <f>'Q2 19-Q3 19'!AQ74</f>
        <v>21.483902106850675</v>
      </c>
      <c r="F227" s="98">
        <f>'Q4 19-Q1 20'!AL74</f>
        <v>22.845438040847956</v>
      </c>
      <c r="G227" s="98">
        <f>'Q4 19-Q1 20'!AQ74</f>
        <v>18.034104983381486</v>
      </c>
      <c r="H227" s="98">
        <f>'Q2 20-Q3 20'!AL75</f>
        <v>23.963043581735022</v>
      </c>
      <c r="I227" s="98">
        <f>'Q2 20-Q3 20'!AQ75</f>
        <v>23.490940013947025</v>
      </c>
      <c r="J227" s="193">
        <v>15.532496239782319</v>
      </c>
      <c r="K227" s="193">
        <v>15.849445669083611</v>
      </c>
      <c r="L227" s="263">
        <f>'Q2 21-Q3 21'!AL75</f>
        <v>12.359204775992684</v>
      </c>
      <c r="M227" s="263">
        <f>'Q2 21-Q3 21'!AQ75</f>
        <v>10.871796422345835</v>
      </c>
      <c r="N227" s="263">
        <f>'Q4 21 -Q1 22'!AS87</f>
        <v>16.061657188912449</v>
      </c>
      <c r="O227" s="263">
        <f>'Q4 21 -Q1 22'!AY87</f>
        <v>11.328327366046237</v>
      </c>
      <c r="P227" s="263">
        <f>'Q2 22 - Q3 22'!AS87</f>
        <v>10.467409021175753</v>
      </c>
      <c r="Q227" s="263">
        <f>'Q2 22 - Q3 22'!AY87</f>
        <v>5.6535251801605302</v>
      </c>
    </row>
    <row r="228" spans="1:17" x14ac:dyDescent="0.35">
      <c r="A228" s="12" t="str">
        <f>'Q2 19-Q3 19'!AI75</f>
        <v>Serbia</v>
      </c>
      <c r="B228" s="18" t="e">
        <f>'Q4 18-Q1 19'!AE66</f>
        <v>#DIV/0!</v>
      </c>
      <c r="C228" s="98">
        <f>'Q4 18-Q1 19'!AI66</f>
        <v>302.30950538143293</v>
      </c>
      <c r="D228" s="98">
        <f>'Q2 19-Q3 19'!AL75</f>
        <v>143.27242265985268</v>
      </c>
      <c r="E228" s="98">
        <f>'Q2 19-Q3 19'!AQ75</f>
        <v>87.602647373045016</v>
      </c>
      <c r="F228" s="98">
        <f>'Q4 19-Q1 20'!AL75</f>
        <v>112.65384828038265</v>
      </c>
      <c r="G228" s="98">
        <f>'Q4 19-Q1 20'!AQ75</f>
        <v>100.17694300741812</v>
      </c>
      <c r="H228" s="98">
        <f>'Q2 20-Q3 20'!AL76</f>
        <v>157.00683752650716</v>
      </c>
      <c r="I228" s="98">
        <f>'Q2 20-Q3 20'!AQ76</f>
        <v>109.55765292577517</v>
      </c>
      <c r="J228" s="193">
        <v>123.87890486072504</v>
      </c>
      <c r="K228" s="193">
        <v>135.14659714942275</v>
      </c>
      <c r="L228" s="263">
        <f>'Q2 21-Q3 21'!AL76</f>
        <v>171.2148317160235</v>
      </c>
      <c r="M228" s="263">
        <f>'Q2 21-Q3 21'!AQ76</f>
        <v>80.61612043882667</v>
      </c>
      <c r="N228" s="263">
        <f>'Q4 21 -Q1 22'!AS88</f>
        <v>128.38962664818106</v>
      </c>
      <c r="O228" s="263">
        <f>'Q4 21 -Q1 22'!AY88</f>
        <v>128.19912307155789</v>
      </c>
      <c r="P228" s="263">
        <f>'Q2 22 - Q3 22'!AS88</f>
        <v>145.56595724510595</v>
      </c>
      <c r="Q228" s="263">
        <f>'Q2 22 - Q3 22'!AY88</f>
        <v>62.05877034358047</v>
      </c>
    </row>
    <row r="229" spans="1:17" x14ac:dyDescent="0.35">
      <c r="A229" s="1"/>
      <c r="B229" s="82"/>
      <c r="C229" s="82"/>
      <c r="D229" s="82"/>
      <c r="E229" s="82"/>
      <c r="F229" s="82"/>
      <c r="G229" s="82"/>
    </row>
    <row r="230" spans="1:17" x14ac:dyDescent="0.35">
      <c r="A230" s="401" t="s">
        <v>236</v>
      </c>
      <c r="B230" s="401"/>
      <c r="C230" s="401"/>
      <c r="D230" s="401"/>
      <c r="E230" s="401"/>
      <c r="F230" s="401"/>
      <c r="G230" s="401"/>
    </row>
    <row r="231" spans="1:17" x14ac:dyDescent="0.35">
      <c r="A231" s="5" t="s">
        <v>4</v>
      </c>
      <c r="B231" s="128" t="s">
        <v>5</v>
      </c>
      <c r="C231" s="129" t="s">
        <v>6</v>
      </c>
      <c r="D231" s="129" t="s">
        <v>54</v>
      </c>
      <c r="E231" s="130" t="s">
        <v>55</v>
      </c>
      <c r="F231" s="129" t="s">
        <v>153</v>
      </c>
      <c r="G231" s="130" t="s">
        <v>154</v>
      </c>
      <c r="H231" s="55" t="s">
        <v>201</v>
      </c>
      <c r="I231" s="75" t="s">
        <v>202</v>
      </c>
      <c r="J231" s="231" t="s">
        <v>204</v>
      </c>
      <c r="K231" s="231" t="s">
        <v>205</v>
      </c>
      <c r="L231" s="264" t="s">
        <v>246</v>
      </c>
      <c r="M231" s="264" t="s">
        <v>247</v>
      </c>
      <c r="N231" s="129" t="s">
        <v>249</v>
      </c>
      <c r="O231" s="130" t="s">
        <v>250</v>
      </c>
      <c r="P231" s="268" t="s">
        <v>298</v>
      </c>
      <c r="Q231" s="268" t="s">
        <v>299</v>
      </c>
    </row>
    <row r="232" spans="1:17" x14ac:dyDescent="0.35">
      <c r="A232" s="5" t="str">
        <f>'Q2 19-Q3 19'!AI70</f>
        <v>Albania</v>
      </c>
      <c r="B232" s="7">
        <f>'Q4 18-Q1 19'!AF62</f>
        <v>44.40095221656221</v>
      </c>
      <c r="C232" s="82">
        <f>'Q4 18-Q1 19'!AJ62</f>
        <v>45.940268015503932</v>
      </c>
      <c r="D232" s="82">
        <f>'Q2 19-Q3 19'!AM70</f>
        <v>55.585681006697463</v>
      </c>
      <c r="E232" s="82">
        <f>'Q2 19-Q3 19'!AR70</f>
        <v>40.955892182637456</v>
      </c>
      <c r="F232" s="82">
        <f>'Q4 19-Q1 20'!AM70</f>
        <v>35.855886693971009</v>
      </c>
      <c r="G232" s="82">
        <f>'Q4 19-Q1 20'!AR70</f>
        <v>20.644348570569846</v>
      </c>
      <c r="H232" s="82">
        <f>'Q2 20-Q3 20'!AM71</f>
        <v>23.067742836197581</v>
      </c>
      <c r="I232" s="82">
        <f>'Q2 20-Q3 20'!AR71</f>
        <v>17.930756086179702</v>
      </c>
      <c r="J232" s="192">
        <v>14.695821053862177</v>
      </c>
      <c r="K232" s="192">
        <v>18.946144593154383</v>
      </c>
      <c r="L232" s="263">
        <f>'Q2 21-Q3 21'!AM71</f>
        <v>4.9506486108087602</v>
      </c>
      <c r="M232" s="263">
        <f>'Q2 21-Q3 21'!AR71</f>
        <v>3.0858767934976186</v>
      </c>
      <c r="N232" s="263">
        <f>'Q4 21 -Q1 22'!AT83</f>
        <v>3.368642114429135</v>
      </c>
      <c r="O232" s="263">
        <f>'Q4 21 -Q1 22'!AZ83</f>
        <v>2.4047388558521181</v>
      </c>
      <c r="P232" s="263">
        <f>'Q2 22 - Q3 22'!AT83</f>
        <v>4.0584667305088962</v>
      </c>
      <c r="Q232" s="263">
        <f>'Q2 22 - Q3 22'!AZ83</f>
        <v>1.1747010522351766</v>
      </c>
    </row>
    <row r="233" spans="1:17" x14ac:dyDescent="0.35">
      <c r="A233" s="5" t="str">
        <f>'Q2 19-Q3 19'!AI71</f>
        <v>Bosnia</v>
      </c>
      <c r="B233" s="7" t="e">
        <f>'Q4 18-Q1 19'!AF61</f>
        <v>#DIV/0!</v>
      </c>
      <c r="C233" s="82" t="e">
        <f>'Q4 18-Q1 19'!AJ61</f>
        <v>#DIV/0!</v>
      </c>
      <c r="D233" s="82">
        <f>'Q2 19-Q3 19'!AM71</f>
        <v>1461.2259194395797</v>
      </c>
      <c r="E233" s="82">
        <f>'Q2 19-Q3 19'!AR71</f>
        <v>118.07383870479649</v>
      </c>
      <c r="F233" s="82">
        <f>'Q4 19-Q1 20'!AM71</f>
        <v>138.76499999999999</v>
      </c>
      <c r="G233" s="82">
        <f>'Q4 19-Q1 20'!AR71</f>
        <v>66.671193806872196</v>
      </c>
      <c r="H233" s="82">
        <f>'Q2 20-Q3 20'!AM72</f>
        <v>79.42</v>
      </c>
      <c r="I233" s="82">
        <f>'Q2 20-Q3 20'!AR72</f>
        <v>39.108577633007599</v>
      </c>
      <c r="J233" s="192">
        <v>43.466030697731306</v>
      </c>
      <c r="K233" s="192">
        <v>40.850294548514789</v>
      </c>
      <c r="L233" s="263">
        <f>'Q2 21-Q3 21'!AM72</f>
        <v>43.736206896551721</v>
      </c>
      <c r="M233" s="263">
        <f>'Q2 21-Q3 21'!AR72</f>
        <v>34.533070088845015</v>
      </c>
      <c r="N233" s="263">
        <f>'Q4 21 -Q1 22'!AT84</f>
        <v>42.884900961612317</v>
      </c>
      <c r="O233" s="263">
        <f>'Q4 21 -Q1 22'!AZ84</f>
        <v>36.799942724484019</v>
      </c>
      <c r="P233" s="263">
        <f>'Q2 22 - Q3 22'!AT84</f>
        <v>47.643131515067026</v>
      </c>
      <c r="Q233" s="263">
        <f>'Q2 22 - Q3 22'!AZ84</f>
        <v>62.771137447234779</v>
      </c>
    </row>
    <row r="234" spans="1:17" x14ac:dyDescent="0.35">
      <c r="A234" s="5" t="str">
        <f>'Q2 19-Q3 19'!AI72</f>
        <v>Kosovo*</v>
      </c>
      <c r="B234" s="7">
        <f>'Q4 18-Q1 19'!AF63</f>
        <v>5.9436209109630447</v>
      </c>
      <c r="C234" s="82">
        <f>'Q4 18-Q1 19'!AJ63</f>
        <v>5.1201679962382096</v>
      </c>
      <c r="D234" s="82">
        <f>'Q2 19-Q3 19'!AM72</f>
        <v>17.512401624130447</v>
      </c>
      <c r="E234" s="82">
        <f>'Q2 19-Q3 19'!AR72</f>
        <v>5.6905803191666005</v>
      </c>
      <c r="F234" s="82">
        <f>'Q4 19-Q1 20'!AM72</f>
        <v>7.0018834041434896</v>
      </c>
      <c r="G234" s="82">
        <f>'Q4 19-Q1 20'!AR72</f>
        <v>6.5667725850214902</v>
      </c>
      <c r="H234" s="82">
        <f>'Q2 20-Q3 20'!AM73</f>
        <v>26.1588803304309</v>
      </c>
      <c r="I234" s="82">
        <f>'Q2 20-Q3 20'!AR73</f>
        <v>10.805409915615634</v>
      </c>
      <c r="J234" s="192">
        <v>9.7548622986911671</v>
      </c>
      <c r="K234" s="192">
        <v>10.412648239380699</v>
      </c>
      <c r="L234" s="263">
        <f>'Q2 21-Q3 21'!AM73</f>
        <v>10.206903363394918</v>
      </c>
      <c r="M234" s="263">
        <f>'Q2 21-Q3 21'!AR73</f>
        <v>4.996089954894523</v>
      </c>
      <c r="N234" s="263">
        <f>'Q4 21 -Q1 22'!AT85</f>
        <v>9.9175750992310565</v>
      </c>
      <c r="O234" s="263">
        <f>'Q4 21 -Q1 22'!AZ85</f>
        <v>9.6908342961551384</v>
      </c>
      <c r="P234" s="263">
        <f>'Q2 22 - Q3 22'!AT85</f>
        <v>1.5703189407023606</v>
      </c>
      <c r="Q234" s="263">
        <f>'Q2 22 - Q3 22'!AZ85</f>
        <v>9.2838066424021832</v>
      </c>
    </row>
    <row r="235" spans="1:17" x14ac:dyDescent="0.35">
      <c r="A235" s="5" t="str">
        <f>'Q2 19-Q3 19'!AI73</f>
        <v>Montenegro</v>
      </c>
      <c r="B235" s="7">
        <f>'Q4 18-Q1 19'!AF65</f>
        <v>1480.6562952017409</v>
      </c>
      <c r="C235" s="82">
        <f>'Q4 18-Q1 19'!AJ65</f>
        <v>1717.7323853489265</v>
      </c>
      <c r="D235" s="82">
        <f>'Q2 19-Q3 19'!AM73</f>
        <v>854.40989974497245</v>
      </c>
      <c r="E235" s="82">
        <f>'Q2 19-Q3 19'!AR73</f>
        <v>729.80714307074072</v>
      </c>
      <c r="F235" s="82">
        <f>'Q4 19-Q1 20'!AM73</f>
        <v>564.30168219720156</v>
      </c>
      <c r="G235" s="82">
        <f>'Q4 19-Q1 20'!AR73</f>
        <v>782.41800895509539</v>
      </c>
      <c r="H235" s="82">
        <f>'Q2 20-Q3 20'!AM74</f>
        <v>692.8803731731706</v>
      </c>
      <c r="I235" s="82">
        <f>'Q2 20-Q3 20'!AR74</f>
        <v>530.83442561644824</v>
      </c>
      <c r="J235" s="192">
        <v>480.94540584244527</v>
      </c>
      <c r="K235" s="192">
        <v>718.23707600985529</v>
      </c>
      <c r="L235" s="263">
        <f>'Q2 21-Q3 21'!AM74</f>
        <v>725.50642147634733</v>
      </c>
      <c r="M235" s="263">
        <f>'Q2 21-Q3 21'!AR74</f>
        <v>33.615760206855903</v>
      </c>
      <c r="N235" s="263">
        <f>'Q4 21 -Q1 22'!AT86</f>
        <v>46.98315873623153</v>
      </c>
      <c r="O235" s="263">
        <f>'Q4 21 -Q1 22'!AZ86</f>
        <v>71.908044379392877</v>
      </c>
      <c r="P235" s="263">
        <f>'Q2 22 - Q3 22'!AT86</f>
        <v>224.81694326721029</v>
      </c>
      <c r="Q235" s="263">
        <f>'Q2 22 - Q3 22'!AZ87</f>
        <v>140.00544128233807</v>
      </c>
    </row>
    <row r="236" spans="1:17" x14ac:dyDescent="0.35">
      <c r="A236" s="5" t="str">
        <f>'Q2 19-Q3 19'!AI74</f>
        <v>North Macedonia</v>
      </c>
      <c r="B236" s="7" t="e">
        <f>'Q4 18-Q1 19'!AF64</f>
        <v>#DIV/0!</v>
      </c>
      <c r="C236" s="82">
        <f>'Q4 18-Q1 19'!AJ64</f>
        <v>94.56764454921128</v>
      </c>
      <c r="D236" s="82">
        <f>'Q2 19-Q3 19'!AM74</f>
        <v>95.353709019469349</v>
      </c>
      <c r="E236" s="82">
        <f>'Q2 19-Q3 19'!AR74</f>
        <v>28.392680283527707</v>
      </c>
      <c r="F236" s="82">
        <f>'Q4 19-Q1 20'!AM74</f>
        <v>22.05913533461996</v>
      </c>
      <c r="G236" s="82">
        <f>'Q4 19-Q1 20'!AR74</f>
        <v>21.85811645249165</v>
      </c>
      <c r="H236" s="82">
        <f>'Q2 20-Q3 20'!AM75</f>
        <v>13.307925652387315</v>
      </c>
      <c r="I236" s="82">
        <f>'Q2 20-Q3 20'!AR75</f>
        <v>28.903430315998428</v>
      </c>
      <c r="J236" s="192">
        <v>9.2322234789121556</v>
      </c>
      <c r="K236" s="192">
        <v>13.051782731998102</v>
      </c>
      <c r="L236" s="263">
        <f>'Q2 21-Q3 21'!AM75</f>
        <v>11.503442787502694</v>
      </c>
      <c r="M236" s="263">
        <f>'Q2 21-Q3 21'!AR75</f>
        <v>11.314386764837955</v>
      </c>
      <c r="N236" s="263">
        <f>'Q4 21 -Q1 22'!AT87</f>
        <v>8.5143963952744883</v>
      </c>
      <c r="O236" s="263">
        <f>'Q4 21 -Q1 22'!AZ87</f>
        <v>8.4291075886962066</v>
      </c>
      <c r="P236" s="263">
        <f>'Q2 22 - Q3 22'!AT87</f>
        <v>0.68414890362228142</v>
      </c>
      <c r="Q236" s="263">
        <f>'Q2 22 - Q3 22'!AZ86</f>
        <v>1.3555422143479561</v>
      </c>
    </row>
    <row r="237" spans="1:17" x14ac:dyDescent="0.35">
      <c r="A237" s="5" t="str">
        <f>'Q2 19-Q3 19'!AI75</f>
        <v>Serbia</v>
      </c>
      <c r="B237" s="7" t="e">
        <f>'Q4 18-Q1 19'!AF66</f>
        <v>#DIV/0!</v>
      </c>
      <c r="C237" s="82">
        <f>'Q4 18-Q1 19'!AJ66</f>
        <v>865.52135194716732</v>
      </c>
      <c r="D237" s="82">
        <f>'Q2 19-Q3 19'!AM75</f>
        <v>723.22532101650836</v>
      </c>
      <c r="E237" s="82">
        <f>'Q2 19-Q3 19'!AR75</f>
        <v>431.71680532589352</v>
      </c>
      <c r="F237" s="82">
        <f>'Q4 19-Q1 20'!AM75</f>
        <v>868.52447878850728</v>
      </c>
      <c r="G237" s="82">
        <f>'Q4 19-Q1 20'!AR75</f>
        <v>965.60636187831608</v>
      </c>
      <c r="H237" s="82">
        <f>'Q2 20-Q3 20'!AM76</f>
        <v>221.69158070650607</v>
      </c>
      <c r="I237" s="82">
        <f>'Q2 20-Q3 20'!AR76</f>
        <v>255.11080568415633</v>
      </c>
      <c r="J237" s="192">
        <v>513.95275472602532</v>
      </c>
      <c r="K237" s="192">
        <v>787.29963836748743</v>
      </c>
      <c r="L237" s="263">
        <f>'Q2 21-Q3 21'!AM76</f>
        <v>678.99018406367861</v>
      </c>
      <c r="M237" s="263">
        <f>'Q2 21-Q3 21'!AR76</f>
        <v>520.08826981623452</v>
      </c>
      <c r="N237" s="263">
        <f>'Q4 21 -Q1 22'!AT88</f>
        <v>753.74174736061173</v>
      </c>
      <c r="O237" s="263">
        <f>'Q4 21 -Q1 22'!AZ88</f>
        <v>765.13944816871333</v>
      </c>
      <c r="P237" s="263">
        <f>'Q2 22 - Q3 22'!AT88</f>
        <v>543.78843441466859</v>
      </c>
      <c r="Q237" s="263">
        <f>'Q2 22 - Q3 22'!AZ88</f>
        <v>395.14339622641512</v>
      </c>
    </row>
    <row r="238" spans="1:17" x14ac:dyDescent="0.35">
      <c r="A238" s="10"/>
      <c r="B238" s="98"/>
      <c r="C238" s="98"/>
      <c r="D238" s="98"/>
      <c r="E238" s="98"/>
      <c r="F238" s="98"/>
      <c r="G238" s="98"/>
    </row>
    <row r="239" spans="1:17" x14ac:dyDescent="0.35">
      <c r="A239" s="404" t="s">
        <v>296</v>
      </c>
      <c r="B239" s="404"/>
      <c r="C239" s="404"/>
      <c r="D239" s="404"/>
      <c r="E239" s="404"/>
      <c r="F239" s="404"/>
      <c r="G239" s="404"/>
    </row>
    <row r="240" spans="1:17" x14ac:dyDescent="0.35">
      <c r="A240" s="12" t="s">
        <v>4</v>
      </c>
      <c r="B240" s="125" t="s">
        <v>56</v>
      </c>
      <c r="C240" s="126" t="s">
        <v>57</v>
      </c>
      <c r="D240" s="126" t="s">
        <v>54</v>
      </c>
      <c r="E240" s="127" t="s">
        <v>55</v>
      </c>
      <c r="F240" s="56" t="s">
        <v>153</v>
      </c>
      <c r="G240" s="74" t="s">
        <v>154</v>
      </c>
      <c r="H240" s="55" t="s">
        <v>201</v>
      </c>
      <c r="I240" s="75" t="s">
        <v>202</v>
      </c>
      <c r="J240" s="231" t="s">
        <v>204</v>
      </c>
      <c r="K240" s="231" t="s">
        <v>205</v>
      </c>
      <c r="L240" s="264" t="s">
        <v>246</v>
      </c>
      <c r="M240" s="264" t="s">
        <v>247</v>
      </c>
      <c r="N240" s="356" t="s">
        <v>249</v>
      </c>
      <c r="O240" s="359" t="s">
        <v>250</v>
      </c>
      <c r="P240" s="359" t="s">
        <v>298</v>
      </c>
      <c r="Q240" s="359" t="s">
        <v>299</v>
      </c>
    </row>
    <row r="241" spans="1:17" x14ac:dyDescent="0.35">
      <c r="A241" s="12" t="str">
        <f>'Q2 19-Q3 19'!AI70</f>
        <v>Albania</v>
      </c>
      <c r="B241" s="18"/>
      <c r="C241" s="98"/>
      <c r="D241" s="18" t="e">
        <f>'Q2 19-Q3 19'!AJ70</f>
        <v>#DIV/0!</v>
      </c>
      <c r="E241" s="18">
        <f>'Q2 19-Q3 19'!AO70</f>
        <v>8.1966546271994947</v>
      </c>
      <c r="F241" s="18">
        <f>'Q4 19-Q1 20'!AJ70</f>
        <v>5.5898770397866722</v>
      </c>
      <c r="G241" s="18">
        <f>'Q4 19-Q1 20'!AO70</f>
        <v>3.919358101868208</v>
      </c>
      <c r="H241" s="18">
        <f>'Q2 20-Q3 20'!AJ71</f>
        <v>4.0129469242427458</v>
      </c>
      <c r="I241" s="18">
        <f>'Q2 20-Q3 20'!AO71</f>
        <v>4.4083384129518999</v>
      </c>
      <c r="J241" s="193">
        <v>4.2925796332793293</v>
      </c>
      <c r="K241" s="193">
        <v>4.1269577931767643</v>
      </c>
      <c r="L241" s="263">
        <f>'Q2 21-Q3 21'!AJ71</f>
        <v>9.5891104062759691</v>
      </c>
      <c r="M241" s="263">
        <f>'Q2 21-Q3 21'!AO71</f>
        <v>8.2148376660409625E-2</v>
      </c>
      <c r="N241" s="355">
        <f>'Q4 21 -Q1 22'!AQ83</f>
        <v>2.0087005150080635</v>
      </c>
      <c r="O241" s="355">
        <f>'Q4 21 -Q1 22'!AW83</f>
        <v>1.428106855110951</v>
      </c>
      <c r="P241" s="355">
        <f>'Q2 22 - Q3 22'!AQ83</f>
        <v>7.0962455513725958E-2</v>
      </c>
      <c r="Q241" s="355">
        <f>'Q2 22 - Q3 22'!AW83</f>
        <v>6.5468620887247878E-2</v>
      </c>
    </row>
    <row r="242" spans="1:17" x14ac:dyDescent="0.35">
      <c r="A242" s="12" t="str">
        <f>'Q2 19-Q3 19'!AI71</f>
        <v>Bosnia</v>
      </c>
      <c r="B242" s="18"/>
      <c r="C242" s="98"/>
      <c r="D242" s="18" t="e">
        <f>'Q2 19-Q3 19'!AJ71</f>
        <v>#DIV/0!</v>
      </c>
      <c r="E242" s="18">
        <f>'Q2 19-Q3 19'!AO71</f>
        <v>5.0076933901865504</v>
      </c>
      <c r="F242" s="18">
        <f>'Q4 19-Q1 20'!AJ71</f>
        <v>4.5309282809931659</v>
      </c>
      <c r="G242" s="18">
        <f>'Q4 19-Q1 20'!AO71</f>
        <v>3.9305569294687901</v>
      </c>
      <c r="H242" s="18">
        <f>'Q2 20-Q3 20'!AJ72</f>
        <v>3.3491974877878579</v>
      </c>
      <c r="I242" s="18">
        <f>'Q2 20-Q3 20'!AO72</f>
        <v>2.1604228198352247</v>
      </c>
      <c r="J242" s="193">
        <v>2.4127027027027026</v>
      </c>
      <c r="K242" s="193">
        <v>2.477179370150616</v>
      </c>
      <c r="L242" s="263">
        <f>'Q2 21-Q3 21'!AJ72</f>
        <v>2.2351462129301138</v>
      </c>
      <c r="M242" s="263">
        <f>'Q2 21-Q3 21'!AO72</f>
        <v>0.24122034124790165</v>
      </c>
      <c r="N242" s="355">
        <f>'Q4 21 -Q1 22'!AQ84</f>
        <v>0.18336598380045924</v>
      </c>
      <c r="O242" s="355">
        <f>'Q4 21 -Q1 22'!AW84</f>
        <v>0.12777185861317839</v>
      </c>
      <c r="P242" s="355">
        <f>'Q2 22 - Q3 22'!AQ84</f>
        <v>0.17465554463312646</v>
      </c>
      <c r="Q242" s="355">
        <f>'Q2 22 - Q3 22'!AW84</f>
        <v>0.23286378677552361</v>
      </c>
    </row>
    <row r="243" spans="1:17" x14ac:dyDescent="0.35">
      <c r="A243" s="12" t="str">
        <f>'Q2 19-Q3 19'!AI72</f>
        <v>Kosovo*</v>
      </c>
      <c r="B243" s="18"/>
      <c r="C243" s="98"/>
      <c r="D243" s="18" t="e">
        <f>'Q2 19-Q3 19'!AJ72</f>
        <v>#DIV/0!</v>
      </c>
      <c r="E243" s="18">
        <f>'Q2 19-Q3 19'!AO72</f>
        <v>3.5936625609998085</v>
      </c>
      <c r="F243" s="18">
        <f>'Q4 19-Q1 20'!AJ72</f>
        <v>9.141777778461833</v>
      </c>
      <c r="G243" s="18">
        <f>'Q4 19-Q1 20'!AO72</f>
        <v>10.121314106181652</v>
      </c>
      <c r="H243" s="18">
        <f>'Q2 20-Q3 20'!AJ73</f>
        <v>9.7752747613664255</v>
      </c>
      <c r="I243" s="18">
        <f>'Q2 20-Q3 20'!AO73</f>
        <v>11.277976393233603</v>
      </c>
      <c r="J243" s="193">
        <v>7.7183480625657879</v>
      </c>
      <c r="K243" s="193">
        <v>5.1974316497829154</v>
      </c>
      <c r="L243" s="263">
        <f>'Q2 21-Q3 21'!AJ73</f>
        <v>6.5021438249737749</v>
      </c>
      <c r="M243" s="263">
        <f>'Q2 21-Q3 21'!AO73</f>
        <v>5.2797302668698975</v>
      </c>
      <c r="N243" s="355">
        <f>'Q4 21 -Q1 22'!AQ85</f>
        <v>7.4593390744520693</v>
      </c>
      <c r="O243" s="355">
        <f>'Q4 21 -Q1 22'!AW85</f>
        <v>6.7637362583140552</v>
      </c>
      <c r="P243" s="355">
        <f>'Q2 22 - Q3 22'!AQ85</f>
        <v>7.831625124771846</v>
      </c>
      <c r="Q243" s="355">
        <f>'Q2 22 - Q3 22'!AW85</f>
        <v>8.0818686646474358</v>
      </c>
    </row>
    <row r="244" spans="1:17" x14ac:dyDescent="0.35">
      <c r="A244" s="12" t="str">
        <f>'Q2 19-Q3 19'!AI73</f>
        <v>Montenegro</v>
      </c>
      <c r="B244" s="18"/>
      <c r="C244" s="98"/>
      <c r="D244" s="18" t="e">
        <f>'Q2 19-Q3 19'!AJ73</f>
        <v>#DIV/0!</v>
      </c>
      <c r="E244" s="18">
        <f>'Q2 19-Q3 19'!AO73</f>
        <v>0.26366730369032054</v>
      </c>
      <c r="F244" s="18">
        <f>'Q4 19-Q1 20'!AJ73</f>
        <v>0.18116782598454842</v>
      </c>
      <c r="G244" s="18">
        <f>'Q4 19-Q1 20'!AO73</f>
        <v>0.18899232441730729</v>
      </c>
      <c r="H244" s="18">
        <f>'Q2 20-Q3 20'!AJ74</f>
        <v>6.1832383792418358E-2</v>
      </c>
      <c r="I244" s="18">
        <f>'Q2 20-Q3 20'!AO74</f>
        <v>7.4879505200678931E-2</v>
      </c>
      <c r="J244" s="193">
        <v>8.4101135944304031E-2</v>
      </c>
      <c r="K244" s="193">
        <v>0.15383247883619122</v>
      </c>
      <c r="L244" s="263">
        <f>'Q2 21-Q3 21'!AJ74</f>
        <v>0.13054712131110574</v>
      </c>
      <c r="M244" s="263">
        <f>'Q2 21-Q3 21'!AO74</f>
        <v>3.619086594836448E-2</v>
      </c>
      <c r="N244" s="355">
        <f>'Q4 21 -Q1 22'!AQ86</f>
        <v>6.9244987932191998E-2</v>
      </c>
      <c r="O244" s="355">
        <f>'Q4 21 -Q1 22'!AW86</f>
        <v>7.0811839109676367E-2</v>
      </c>
      <c r="P244" s="355">
        <f>'Q2 22 - Q3 22'!AQ86</f>
        <v>7.1970091403925532E-2</v>
      </c>
      <c r="Q244" s="355">
        <f>'Q2 22 - Q3 22'!AW87</f>
        <v>0.10679092018411432</v>
      </c>
    </row>
    <row r="245" spans="1:17" x14ac:dyDescent="0.35">
      <c r="A245" s="12" t="str">
        <f>'Q2 19-Q3 19'!AI74</f>
        <v>North Macedonia</v>
      </c>
      <c r="B245" s="18"/>
      <c r="C245" s="98"/>
      <c r="D245" s="18" t="e">
        <f>'Q2 19-Q3 19'!AJ74</f>
        <v>#DIV/0!</v>
      </c>
      <c r="E245" s="18">
        <f>'Q2 19-Q3 19'!AO74</f>
        <v>12.522525120083669</v>
      </c>
      <c r="F245" s="18">
        <f>'Q4 19-Q1 20'!AJ74</f>
        <v>9.8577035107441446</v>
      </c>
      <c r="G245" s="18">
        <f>'Q4 19-Q1 20'!AO74</f>
        <v>6.3990238614635562</v>
      </c>
      <c r="H245" s="18">
        <f>'Q2 20-Q3 20'!AJ75</f>
        <v>5.3537547329008364</v>
      </c>
      <c r="I245" s="18">
        <f>'Q2 20-Q3 20'!AO75</f>
        <v>2.4445182505296486</v>
      </c>
      <c r="J245" s="193">
        <v>3.2009365020572504</v>
      </c>
      <c r="K245" s="193">
        <v>2.8467854677001254</v>
      </c>
      <c r="L245" s="263">
        <f>'Q2 21-Q3 21'!AJ75</f>
        <v>2.5553502746050816</v>
      </c>
      <c r="M245" s="263">
        <f>'Q2 21-Q3 21'!AO75</f>
        <v>0.83306480499785263</v>
      </c>
      <c r="N245" s="355">
        <f>'Q4 21 -Q1 22'!AQ87</f>
        <v>0.46385159841087076</v>
      </c>
      <c r="O245" s="355">
        <f>'Q4 21 -Q1 22'!AW87</f>
        <v>0.34131574435153944</v>
      </c>
      <c r="P245" s="355">
        <f>'Q2 22 - Q3 22'!AQ87</f>
        <v>0.21423502938790234</v>
      </c>
      <c r="Q245" s="355">
        <f>'Q2 22 - Q3 22'!AW86</f>
        <v>0.42887649523921789</v>
      </c>
    </row>
    <row r="246" spans="1:17" x14ac:dyDescent="0.35">
      <c r="A246" s="12" t="str">
        <f>'Q2 19-Q3 19'!AI75</f>
        <v>Serbia</v>
      </c>
      <c r="B246" s="18"/>
      <c r="C246" s="98"/>
      <c r="D246" s="18" t="e">
        <f>'Q2 19-Q3 19'!AJ75</f>
        <v>#DIV/0!</v>
      </c>
      <c r="E246" s="18">
        <f>'Q2 19-Q3 19'!AO75</f>
        <v>10.761500100657337</v>
      </c>
      <c r="F246" s="18">
        <f>'Q4 19-Q1 20'!AJ75</f>
        <v>10.919473884083025</v>
      </c>
      <c r="G246" s="18">
        <f>'Q4 19-Q1 20'!AO75</f>
        <v>8.1255023682392586</v>
      </c>
      <c r="H246" s="18">
        <f>'Q2 20-Q3 20'!AJ76</f>
        <v>4.3622967133122943</v>
      </c>
      <c r="I246" s="18">
        <f>'Q2 20-Q3 20'!AO76</f>
        <v>11.437871856109307</v>
      </c>
      <c r="J246" s="193">
        <v>3.9411308334486965</v>
      </c>
      <c r="K246" s="193">
        <v>5.1204081808798358</v>
      </c>
      <c r="L246" s="263">
        <f>'Q2 21-Q3 21'!AJ76</f>
        <v>8.4422694690278171</v>
      </c>
      <c r="M246" s="263">
        <f>'Q2 21-Q3 21'!AO76</f>
        <v>3.316708578489822</v>
      </c>
      <c r="N246" s="355">
        <f>'Q4 21 -Q1 22'!AQ88</f>
        <v>0.1001528384279476</v>
      </c>
      <c r="O246" s="355">
        <f>'Q4 21 -Q1 22'!AW88</f>
        <v>0.11387307025251252</v>
      </c>
      <c r="P246" s="355">
        <f>'Q2 22 - Q3 22'!AQ88</f>
        <v>0.12332844990686399</v>
      </c>
      <c r="Q246" s="355">
        <f>'Q2 22 - Q3 22'!AW88</f>
        <v>0.13948966123045436</v>
      </c>
    </row>
  </sheetData>
  <autoFilter ref="A22:K28"/>
  <mergeCells count="18">
    <mergeCell ref="A239:G239"/>
    <mergeCell ref="A230:G230"/>
    <mergeCell ref="A221:G221"/>
    <mergeCell ref="A212:G212"/>
    <mergeCell ref="A211:G211"/>
    <mergeCell ref="A2:G2"/>
    <mergeCell ref="A12:G12"/>
    <mergeCell ref="A161:G161"/>
    <mergeCell ref="A170:G170"/>
    <mergeCell ref="A3:G3"/>
    <mergeCell ref="A21:G21"/>
    <mergeCell ref="A30:G30"/>
    <mergeCell ref="A73:G73"/>
    <mergeCell ref="A82:G82"/>
    <mergeCell ref="A91:G91"/>
    <mergeCell ref="A100:G100"/>
    <mergeCell ref="A143:G143"/>
    <mergeCell ref="A152:G152"/>
  </mergeCells>
  <pageMargins left="0.7" right="0.7" top="0.78740157499999996" bottom="0.78740157499999996" header="0.3" footer="0.3"/>
  <pageSetup paperSize="9" orientation="portrait" verticalDpi="300" r:id="rId1"/>
  <ignoredErrors>
    <ignoredError sqref="M43" evalError="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59"/>
  <sheetViews>
    <sheetView topLeftCell="Z124" zoomScale="56" zoomScaleNormal="56" workbookViewId="0">
      <selection activeCell="AZ143" sqref="AZ143"/>
    </sheetView>
  </sheetViews>
  <sheetFormatPr defaultColWidth="10.90625" defaultRowHeight="14.5" x14ac:dyDescent="0.35"/>
  <cols>
    <col min="4" max="5" width="12.453125" bestFit="1" customWidth="1"/>
    <col min="8" max="9" width="13.453125" bestFit="1" customWidth="1"/>
    <col min="12" max="13" width="13.453125" bestFit="1" customWidth="1"/>
    <col min="14" max="18" width="13.453125" customWidth="1"/>
  </cols>
  <sheetData>
    <row r="2" spans="1:18" x14ac:dyDescent="0.35">
      <c r="A2" s="393" t="s">
        <v>30</v>
      </c>
      <c r="B2" s="393"/>
      <c r="C2" s="393"/>
      <c r="D2" s="393"/>
      <c r="E2" s="393"/>
      <c r="F2" s="393"/>
      <c r="G2" s="393"/>
      <c r="H2" s="393"/>
      <c r="I2" s="393"/>
    </row>
    <row r="3" spans="1:18" x14ac:dyDescent="0.35">
      <c r="A3" s="393" t="s">
        <v>33</v>
      </c>
      <c r="B3" s="393"/>
      <c r="C3" s="393"/>
      <c r="D3" s="393"/>
      <c r="E3" s="393"/>
      <c r="F3" s="393"/>
      <c r="G3" s="393"/>
      <c r="H3" s="393"/>
      <c r="I3" s="393"/>
    </row>
    <row r="4" spans="1:18" x14ac:dyDescent="0.35">
      <c r="A4" s="12" t="s">
        <v>4</v>
      </c>
      <c r="B4" s="17" t="s">
        <v>5</v>
      </c>
      <c r="C4" s="10" t="s">
        <v>6</v>
      </c>
      <c r="D4" s="10" t="s">
        <v>54</v>
      </c>
      <c r="E4" s="10" t="s">
        <v>55</v>
      </c>
      <c r="F4" s="10" t="s">
        <v>153</v>
      </c>
      <c r="G4" s="10" t="s">
        <v>154</v>
      </c>
      <c r="H4" s="10" t="s">
        <v>201</v>
      </c>
      <c r="I4" s="10" t="s">
        <v>202</v>
      </c>
      <c r="J4" s="10" t="s">
        <v>204</v>
      </c>
      <c r="K4" s="10" t="s">
        <v>205</v>
      </c>
      <c r="L4" s="268" t="s">
        <v>246</v>
      </c>
      <c r="M4" s="268" t="s">
        <v>247</v>
      </c>
      <c r="N4" s="268" t="s">
        <v>249</v>
      </c>
      <c r="O4" s="268" t="s">
        <v>250</v>
      </c>
      <c r="P4" s="268" t="s">
        <v>298</v>
      </c>
      <c r="Q4" s="383" t="s">
        <v>299</v>
      </c>
      <c r="R4" s="78"/>
    </row>
    <row r="5" spans="1:18" x14ac:dyDescent="0.35">
      <c r="A5" s="12" t="str">
        <f>'Q2 19-Q3 19'!B60</f>
        <v>Albania</v>
      </c>
      <c r="B5" s="18">
        <f>'Q4 18-Q1 19'!C52</f>
        <v>0.15927657285977204</v>
      </c>
      <c r="C5" s="98">
        <f>'Q4 18-Q1 19'!G52</f>
        <v>0.14458019975662184</v>
      </c>
      <c r="D5" s="98">
        <f>'Q2 19-Q3 19'!C60</f>
        <v>0.20965885180225008</v>
      </c>
      <c r="E5" s="98">
        <f>'Q2 19-Q3 19'!G60</f>
        <v>6.4512284918729276E-2</v>
      </c>
      <c r="F5" s="98">
        <f>'Q4 19-Q1 20'!C60</f>
        <v>5.2139657490016124E-2</v>
      </c>
      <c r="G5" s="98">
        <f>'Q4 19-Q1 20'!G60</f>
        <v>5.1700868006217995E-2</v>
      </c>
      <c r="H5" s="98">
        <f>'Q2 20-Q3 20'!C60</f>
        <v>5.2356363666907997E-2</v>
      </c>
      <c r="I5" s="98">
        <f>'Q2 20-Q3 20'!G60</f>
        <v>5.021210254549139E-2</v>
      </c>
      <c r="J5" s="98">
        <v>5.3017840256474789E-2</v>
      </c>
      <c r="K5" s="98">
        <v>5.2153756985631183E-2</v>
      </c>
      <c r="L5" s="98">
        <f>'Q2 21-Q3 21'!C60</f>
        <v>5.1566593768108626E-2</v>
      </c>
      <c r="M5" s="98">
        <f>'Q2 21-Q3 21'!G60</f>
        <v>3.2323482022711507E-2</v>
      </c>
      <c r="N5" s="171">
        <f>'Q4 21 -Q1 22'!C72</f>
        <v>3.4010264993979349E-2</v>
      </c>
      <c r="O5" s="171">
        <f>'Q4 21 -Q1 22'!G72</f>
        <v>3.2444854047648027E-2</v>
      </c>
      <c r="P5" s="381">
        <f>'Q2 22 - Q3 22'!C72</f>
        <v>3.1873583386029726E-2</v>
      </c>
      <c r="Q5" s="381">
        <f>'Q2 22 - Q3 22'!G72</f>
        <v>2.5971071127995234E-2</v>
      </c>
      <c r="R5" s="78"/>
    </row>
    <row r="6" spans="1:18" x14ac:dyDescent="0.35">
      <c r="A6" s="12" t="str">
        <f>'Q2 19-Q3 19'!B61</f>
        <v>Bosnia</v>
      </c>
      <c r="B6" s="18" t="e">
        <f>'Q4 18-Q1 19'!C51</f>
        <v>#DIV/0!</v>
      </c>
      <c r="C6" s="98" t="e">
        <f>'Q4 18-Q1 19'!G51</f>
        <v>#DIV/0!</v>
      </c>
      <c r="D6" s="98">
        <f>'Q2 19-Q3 19'!C61</f>
        <v>1.1773131273099913E-2</v>
      </c>
      <c r="E6" s="98">
        <f>'Q2 19-Q3 19'!G61</f>
        <v>1.1527851605363007E-2</v>
      </c>
      <c r="F6" s="98">
        <f>'Q4 19-Q1 20'!C61</f>
        <v>1.2239974875993737E-2</v>
      </c>
      <c r="G6" s="98">
        <f>'Q4 19-Q1 20'!G61</f>
        <v>1.0247908698451862E-2</v>
      </c>
      <c r="H6" s="98">
        <f>'Q2 20-Q3 20'!C61</f>
        <v>8.416160806829668E-3</v>
      </c>
      <c r="I6" s="98">
        <f>'Q2 20-Q3 20'!G61</f>
        <v>9.0732262071361383E-3</v>
      </c>
      <c r="J6" s="98">
        <v>1.1443224107451453E-3</v>
      </c>
      <c r="K6" s="98">
        <v>9.4846137406712269E-3</v>
      </c>
      <c r="L6" s="98">
        <f>'Q2 21-Q3 21'!C61</f>
        <v>8.6627974958247821E-3</v>
      </c>
      <c r="M6" s="98">
        <f>'Q2 21-Q3 21'!G61</f>
        <v>8.0072600947427297E-3</v>
      </c>
      <c r="N6" s="171">
        <f>'Q4 21 -Q1 22'!C73</f>
        <v>1.2574970544474425E-2</v>
      </c>
      <c r="O6" s="171">
        <f>'Q4 21 -Q1 22'!G73</f>
        <v>1.3387238792321138E-2</v>
      </c>
      <c r="P6" s="381">
        <f>'Q2 22 - Q3 22'!C73</f>
        <v>1.3042473746965181E-2</v>
      </c>
      <c r="Q6" s="381">
        <f>'Q2 22 - Q3 22'!G73</f>
        <v>1.2823032522459119E-2</v>
      </c>
      <c r="R6" s="78"/>
    </row>
    <row r="7" spans="1:18" x14ac:dyDescent="0.35">
      <c r="A7" s="12" t="str">
        <f>'Q2 19-Q3 19'!B62</f>
        <v>Kosovo*</v>
      </c>
      <c r="B7" s="18">
        <f>'Q4 18-Q1 19'!C53</f>
        <v>0.16824338322350085</v>
      </c>
      <c r="C7" s="98">
        <f>'Q4 18-Q1 19'!G53</f>
        <v>0.16702011052658577</v>
      </c>
      <c r="D7" s="98">
        <f>'Q2 19-Q3 19'!C62</f>
        <v>0.27379331023835085</v>
      </c>
      <c r="E7" s="98">
        <f>'Q2 19-Q3 19'!G62</f>
        <v>6.6536844466121028E-2</v>
      </c>
      <c r="F7" s="98">
        <f>'Q4 19-Q1 20'!C62</f>
        <v>5.9686067123034578E-2</v>
      </c>
      <c r="G7" s="98">
        <f>'Q4 19-Q1 20'!G62</f>
        <v>5.1472288603837249E-2</v>
      </c>
      <c r="H7" s="98">
        <f>'Q2 20-Q3 20'!C62</f>
        <v>5.5001306132400174E-2</v>
      </c>
      <c r="I7" s="98">
        <f>'Q2 20-Q3 20'!G62</f>
        <v>4.2342057225788605E-2</v>
      </c>
      <c r="J7" s="98">
        <v>5.3550745435758169E-2</v>
      </c>
      <c r="K7" s="98">
        <v>4.488254595637986E-2</v>
      </c>
      <c r="L7" s="98">
        <f>'Q2 21-Q3 21'!C62</f>
        <v>4.4799886858198634E-2</v>
      </c>
      <c r="M7" s="98">
        <f>'Q2 21-Q3 21'!G62</f>
        <v>3.2295482936853186E-2</v>
      </c>
      <c r="N7" s="171">
        <f>'Q4 21 -Q1 22'!C74</f>
        <v>3.2263419324703078E-2</v>
      </c>
      <c r="O7" s="171">
        <f>'Q4 21 -Q1 22'!G74</f>
        <v>3.1403771169801774E-2</v>
      </c>
      <c r="P7" s="381">
        <f>'Q2 22 - Q3 22'!C74</f>
        <v>3.0507309017763364E-2</v>
      </c>
      <c r="Q7" s="381">
        <f>'Q2 22 - Q3 22'!G74</f>
        <v>2.8645613125491499E-2</v>
      </c>
      <c r="R7" s="78"/>
    </row>
    <row r="8" spans="1:18" x14ac:dyDescent="0.35">
      <c r="A8" s="12" t="str">
        <f>'Q2 19-Q3 19'!B63</f>
        <v>Montenegro</v>
      </c>
      <c r="B8" s="18">
        <f>'Q4 18-Q1 19'!C55</f>
        <v>3.9492428397164145E-2</v>
      </c>
      <c r="C8" s="98">
        <f>'Q4 18-Q1 19'!G55</f>
        <v>3.1137858804942145E-2</v>
      </c>
      <c r="D8" s="98">
        <f>'Q2 19-Q3 19'!C63</f>
        <v>4.2759998426022024E-2</v>
      </c>
      <c r="E8" s="98">
        <f>'Q2 19-Q3 19'!G63</f>
        <v>3.9410864520400823E-2</v>
      </c>
      <c r="F8" s="98">
        <f>'Q4 19-Q1 20'!C63</f>
        <v>4.2531027621283655E-2</v>
      </c>
      <c r="G8" s="98">
        <f>'Q4 19-Q1 20'!G63</f>
        <v>4.1782369798817325E-2</v>
      </c>
      <c r="H8" s="98">
        <f>'Q2 20-Q3 20'!C63</f>
        <v>4.032588427176638E-2</v>
      </c>
      <c r="I8" s="98">
        <f>'Q2 20-Q3 20'!G63</f>
        <v>4.3084816854663657E-2</v>
      </c>
      <c r="J8" s="98">
        <v>0.15589301053719626</v>
      </c>
      <c r="K8" s="98">
        <v>4.1044708707183075E-2</v>
      </c>
      <c r="L8" s="98">
        <f>'Q2 21-Q3 21'!C63</f>
        <v>6.0222709227224808E-2</v>
      </c>
      <c r="M8" s="98">
        <f>'Q2 21-Q3 21'!G63</f>
        <v>3.6472549217622802E-2</v>
      </c>
      <c r="N8" s="171">
        <f>'Q4 21 -Q1 22'!C75</f>
        <v>2.9826686423530164E-2</v>
      </c>
      <c r="O8" s="171">
        <f>'Q4 21 -Q1 22'!G75</f>
        <v>2.5831037188287782E-2</v>
      </c>
      <c r="P8" s="381">
        <f>'Q2 22 - Q3 22'!C75</f>
        <v>2.7624377462552131E-2</v>
      </c>
      <c r="Q8" s="381">
        <f>'Q2 22 - Q3 22'!G75</f>
        <v>2.7657471274744945E-2</v>
      </c>
      <c r="R8" s="78"/>
    </row>
    <row r="9" spans="1:18" x14ac:dyDescent="0.35">
      <c r="A9" s="12" t="str">
        <f>'Q2 19-Q3 19'!B64</f>
        <v>North Macedonia</v>
      </c>
      <c r="B9" s="113" t="e">
        <f>'Q4 18-Q1 19'!C54</f>
        <v>#DIV/0!</v>
      </c>
      <c r="C9" s="115">
        <f>'Q4 18-Q1 19'!G54</f>
        <v>9.3088660085736907E-2</v>
      </c>
      <c r="D9" s="98">
        <f>'Q2 19-Q3 19'!C64</f>
        <v>6.4035719091637078E-2</v>
      </c>
      <c r="E9" s="98">
        <f>'Q2 19-Q3 19'!G64</f>
        <v>1.9858422134105491E-2</v>
      </c>
      <c r="F9" s="98">
        <f>'Q4 19-Q1 20'!C64</f>
        <v>3.7531740584661112E-2</v>
      </c>
      <c r="G9" s="98">
        <f>'Q4 19-Q1 20'!G64</f>
        <v>2.9204972730144878E-2</v>
      </c>
      <c r="H9" s="98">
        <f>'Q2 20-Q3 20'!C64</f>
        <v>2.8957784544587136E-2</v>
      </c>
      <c r="I9" s="98">
        <f>'Q2 20-Q3 20'!G64</f>
        <v>2.6138876199609515E-2</v>
      </c>
      <c r="J9" s="98">
        <v>3.3776068014088223E-2</v>
      </c>
      <c r="K9" s="98">
        <v>4.0038704456353075E-2</v>
      </c>
      <c r="L9" s="98">
        <f>'Q2 21-Q3 21'!C64</f>
        <v>4.031764461655505E-2</v>
      </c>
      <c r="M9" s="98">
        <f>'Q2 21-Q3 21'!G64</f>
        <v>3.2049594175815349E-2</v>
      </c>
      <c r="N9" s="171">
        <f>'Q4 21 -Q1 22'!C76</f>
        <v>2.0360733916693782E-2</v>
      </c>
      <c r="O9" s="171">
        <f>'Q4 21 -Q1 22'!G76</f>
        <v>1.852843181024133E-2</v>
      </c>
      <c r="P9" s="381">
        <f>'Q2 22 - Q3 22'!C76</f>
        <v>1.4038627939869382E-2</v>
      </c>
      <c r="Q9" s="381">
        <f>'Q2 22 - Q3 22'!G76</f>
        <v>1.6235519321999809E-2</v>
      </c>
      <c r="R9" s="78"/>
    </row>
    <row r="10" spans="1:18" x14ac:dyDescent="0.35">
      <c r="A10" s="12" t="str">
        <f>'Q2 19-Q3 19'!B65</f>
        <v>Serbia</v>
      </c>
      <c r="B10" s="18" t="e">
        <f>'Q4 18-Q1 19'!C56</f>
        <v>#DIV/0!</v>
      </c>
      <c r="C10" s="98">
        <f>'Q4 18-Q1 19'!G56</f>
        <v>3.1754473642038893E-2</v>
      </c>
      <c r="D10" s="98">
        <f>'Q2 19-Q3 19'!C65</f>
        <v>3.2009479834309261E-2</v>
      </c>
      <c r="E10" s="98">
        <f>'Q2 19-Q3 19'!G65</f>
        <v>3.0807917453718383E-2</v>
      </c>
      <c r="F10" s="98">
        <f>'Q4 19-Q1 20'!C65</f>
        <v>2.9540149632842135E-2</v>
      </c>
      <c r="G10" s="98">
        <f>'Q4 19-Q1 20'!G65</f>
        <v>2.8915637906979076E-2</v>
      </c>
      <c r="H10" s="98">
        <f>'Q2 20-Q3 20'!C65</f>
        <v>2.7553487056389214E-2</v>
      </c>
      <c r="I10" s="98">
        <f>'Q2 20-Q3 20'!G65</f>
        <v>2.8621709510517804E-2</v>
      </c>
      <c r="J10" s="98">
        <v>2.8367922237646458E-2</v>
      </c>
      <c r="K10" s="98">
        <v>2.8477857914829607E-2</v>
      </c>
      <c r="L10" s="98">
        <f>'Q2 21-Q3 21'!C65</f>
        <v>2.8861157399117255E-2</v>
      </c>
      <c r="M10" s="98">
        <f>'Q2 21-Q3 21'!G65</f>
        <v>2.0656592716967945E-2</v>
      </c>
      <c r="N10" s="171">
        <f>'Q4 21 -Q1 22'!C77</f>
        <v>1.2808232882258632E-2</v>
      </c>
      <c r="O10" s="171">
        <f>'Q4 21 -Q1 22'!G77</f>
        <v>1.2335138769668318E-2</v>
      </c>
      <c r="P10" s="381">
        <f>'Q2 22 - Q3 22'!C77</f>
        <v>1.1909492614988616E-2</v>
      </c>
      <c r="Q10" s="381">
        <f>'Q2 22 - Q3 22'!G77</f>
        <v>1.1887788196037788E-2</v>
      </c>
      <c r="R10" s="78"/>
    </row>
    <row r="11" spans="1:18" x14ac:dyDescent="0.35">
      <c r="A11" s="3"/>
      <c r="B11" s="1"/>
      <c r="C11" s="1"/>
      <c r="D11" s="1"/>
      <c r="E11" s="1"/>
      <c r="F11" s="1"/>
      <c r="G11" s="1"/>
      <c r="H11" s="1"/>
      <c r="I11" s="1"/>
      <c r="L11" s="286"/>
      <c r="M11" s="286"/>
      <c r="N11" s="286"/>
      <c r="O11" s="286"/>
      <c r="P11" s="286"/>
      <c r="Q11" s="286"/>
      <c r="R11" s="286"/>
    </row>
    <row r="12" spans="1:18" x14ac:dyDescent="0.35">
      <c r="A12" s="406" t="s">
        <v>34</v>
      </c>
      <c r="B12" s="406"/>
      <c r="C12" s="406"/>
      <c r="D12" s="406"/>
      <c r="E12" s="406"/>
      <c r="F12" s="406"/>
      <c r="G12" s="406"/>
      <c r="H12" s="406"/>
      <c r="I12" s="406"/>
      <c r="L12" s="286"/>
      <c r="M12" s="286"/>
      <c r="N12" s="286"/>
      <c r="O12" s="286"/>
      <c r="P12" s="286"/>
      <c r="Q12" s="286"/>
      <c r="R12" s="286"/>
    </row>
    <row r="13" spans="1:18" x14ac:dyDescent="0.35">
      <c r="A13" s="59" t="s">
        <v>4</v>
      </c>
      <c r="B13" s="59" t="s">
        <v>5</v>
      </c>
      <c r="C13" s="59" t="s">
        <v>6</v>
      </c>
      <c r="D13" s="59" t="s">
        <v>54</v>
      </c>
      <c r="E13" s="59" t="s">
        <v>55</v>
      </c>
      <c r="F13" s="59" t="s">
        <v>153</v>
      </c>
      <c r="G13" s="59" t="s">
        <v>154</v>
      </c>
      <c r="H13" s="59" t="s">
        <v>201</v>
      </c>
      <c r="I13" s="59" t="s">
        <v>202</v>
      </c>
      <c r="J13" s="59" t="s">
        <v>204</v>
      </c>
      <c r="K13" s="237" t="s">
        <v>205</v>
      </c>
      <c r="L13" s="288" t="s">
        <v>246</v>
      </c>
      <c r="M13" s="289" t="s">
        <v>247</v>
      </c>
      <c r="N13" s="287" t="s">
        <v>249</v>
      </c>
      <c r="O13" s="287" t="s">
        <v>250</v>
      </c>
      <c r="P13" s="268" t="s">
        <v>298</v>
      </c>
      <c r="Q13" s="268" t="s">
        <v>299</v>
      </c>
    </row>
    <row r="14" spans="1:18" x14ac:dyDescent="0.35">
      <c r="A14" s="5" t="str">
        <f>'Q2 19-Q3 19'!B60</f>
        <v>Albania</v>
      </c>
      <c r="B14" s="112">
        <f>'Q4 18-Q1 19'!D52</f>
        <v>4.0700538934530524E-2</v>
      </c>
      <c r="C14" s="82">
        <f>'Q4 18-Q1 19'!H52</f>
        <v>4.7250052367585699E-2</v>
      </c>
      <c r="D14" s="82">
        <f>'Q2 19-Q3 19'!D60</f>
        <v>8.4323489267681087E-2</v>
      </c>
      <c r="E14" s="112">
        <f>'Q2 19-Q3 19'!H60</f>
        <v>9.4808110926375699E-2</v>
      </c>
      <c r="F14" s="82">
        <f>'Q4 19-Q1 20'!D60</f>
        <v>8.6603573608061382E-2</v>
      </c>
      <c r="G14" s="82">
        <f>'Q4 19-Q1 20'!H60</f>
        <v>6.8967673307989183E-2</v>
      </c>
      <c r="H14" s="82">
        <f>'Q2 20-Q3 20'!D60</f>
        <v>6.6276548576677155E-2</v>
      </c>
      <c r="I14" s="82">
        <f>'Q2 20-Q3 20'!H60</f>
        <v>7.137434373136646E-2</v>
      </c>
      <c r="J14" s="82">
        <v>6.6578343790862041E-2</v>
      </c>
      <c r="K14" s="382">
        <v>5.8260639354285791E-2</v>
      </c>
      <c r="L14" s="7">
        <f>'Q2 21-Q3 21'!D60</f>
        <v>0.11324927909348613</v>
      </c>
      <c r="M14" s="7">
        <f>'Q2 21-Q3 21'!H60</f>
        <v>8.7349136256161364E-2</v>
      </c>
      <c r="N14" s="171">
        <f>'Q4 21 -Q1 22'!D72</f>
        <v>7.5167592949211534E-2</v>
      </c>
      <c r="O14" s="171">
        <f>'Q4 21 -Q1 22'!H72</f>
        <v>6.8902180771524643E-2</v>
      </c>
      <c r="P14" s="373">
        <f>'Q2 22 - Q3 22'!D72</f>
        <v>8.9755156749677767E-2</v>
      </c>
      <c r="Q14" s="373">
        <f>'Q2 22 - Q3 22'!H72</f>
        <v>0.10262647049138053</v>
      </c>
    </row>
    <row r="15" spans="1:18" x14ac:dyDescent="0.35">
      <c r="A15" s="5" t="str">
        <f>'Q2 19-Q3 19'!B61</f>
        <v>Bosnia</v>
      </c>
      <c r="B15" s="112" t="e">
        <f>'Q4 18-Q1 19'!D51</f>
        <v>#DIV/0!</v>
      </c>
      <c r="C15" s="82" t="e">
        <f>'Q4 18-Q1 19'!H51</f>
        <v>#DIV/0!</v>
      </c>
      <c r="D15" s="82">
        <f>'Q2 19-Q3 19'!D61</f>
        <v>9.6217524621572723E-2</v>
      </c>
      <c r="E15" s="112">
        <f>'Q2 19-Q3 19'!H61</f>
        <v>9.0555648292539745E-2</v>
      </c>
      <c r="F15" s="82">
        <f>'Q4 19-Q1 20'!D61</f>
        <v>6.4764804042138385E-2</v>
      </c>
      <c r="G15" s="82">
        <f>'Q4 19-Q1 20'!H61</f>
        <v>5.5748553145910949E-2</v>
      </c>
      <c r="H15" s="82">
        <f>'Q2 20-Q3 20'!D61</f>
        <v>3.3358978984083451E-2</v>
      </c>
      <c r="I15" s="82">
        <f>'Q2 20-Q3 20'!H61</f>
        <v>4.1012612545207883E-2</v>
      </c>
      <c r="J15" s="82">
        <v>3.2911444556527537E-2</v>
      </c>
      <c r="K15" s="7">
        <v>3.5365161679187004E-2</v>
      </c>
      <c r="L15" s="7">
        <f>'Q2 21-Q3 21'!D61</f>
        <v>3.9208333800718149E-2</v>
      </c>
      <c r="M15" s="7">
        <f>'Q2 21-Q3 21'!H61</f>
        <v>4.8014036774559225E-2</v>
      </c>
      <c r="N15" s="171">
        <f>'Q4 21 -Q1 22'!D73</f>
        <v>4.5052615489259762E-2</v>
      </c>
      <c r="O15" s="171">
        <f>'Q4 21 -Q1 22'!H73</f>
        <v>4.8432779869413904E-2</v>
      </c>
      <c r="P15" s="373">
        <f>'Q2 22 - Q3 22'!D73</f>
        <v>5.6043573847020696E-2</v>
      </c>
      <c r="Q15" s="373">
        <f>'Q2 22 - Q3 22'!H73</f>
        <v>6.2430492406872914E-2</v>
      </c>
    </row>
    <row r="16" spans="1:18" x14ac:dyDescent="0.35">
      <c r="A16" s="5" t="str">
        <f>'Q2 19-Q3 19'!B62</f>
        <v>Kosovo*</v>
      </c>
      <c r="B16" s="112">
        <f>'Q4 18-Q1 19'!D53</f>
        <v>0.12132183965953471</v>
      </c>
      <c r="C16" s="82">
        <f>'Q4 18-Q1 19'!H53</f>
        <v>0.12020059402173372</v>
      </c>
      <c r="D16" s="82">
        <f>'Q2 19-Q3 19'!D62</f>
        <v>0.14830576260695297</v>
      </c>
      <c r="E16" s="112">
        <f>'Q2 19-Q3 19'!H62</f>
        <v>0.3323920040692479</v>
      </c>
      <c r="F16" s="82">
        <f>'Q4 19-Q1 20'!D62</f>
        <v>0.29273642247020243</v>
      </c>
      <c r="G16" s="82">
        <f>'Q4 19-Q1 20'!H62</f>
        <v>0.23166590142024171</v>
      </c>
      <c r="H16" s="82">
        <f>'Q2 20-Q3 20'!D62</f>
        <v>0.24846286489301117</v>
      </c>
      <c r="I16" s="82">
        <f>'Q2 20-Q3 20'!H62</f>
        <v>0.23929489213836538</v>
      </c>
      <c r="J16" s="82">
        <v>0.23814133061199211</v>
      </c>
      <c r="K16" s="7">
        <v>0.2241644109064557</v>
      </c>
      <c r="L16" s="7">
        <f>'Q2 21-Q3 21'!D62</f>
        <v>0.20085679048855068</v>
      </c>
      <c r="M16" s="7">
        <f>'Q2 21-Q3 21'!H62</f>
        <v>0.20694279807593097</v>
      </c>
      <c r="N16" s="171">
        <f>'Q4 21 -Q1 22'!D74</f>
        <v>0.20749994348598863</v>
      </c>
      <c r="O16" s="171">
        <f>'Q4 21 -Q1 22'!H74</f>
        <v>0.20711141539869318</v>
      </c>
      <c r="P16" s="373">
        <f>'Q2 22 - Q3 22'!D74</f>
        <v>0.1895365585079016</v>
      </c>
      <c r="Q16" s="373">
        <f>'Q2 22 - Q3 22'!H74</f>
        <v>0.19951737784609624</v>
      </c>
    </row>
    <row r="17" spans="1:51" x14ac:dyDescent="0.35">
      <c r="A17" s="5" t="str">
        <f>'Q2 19-Q3 19'!B63</f>
        <v>Montenegro</v>
      </c>
      <c r="B17" s="112">
        <f>'Q4 18-Q1 19'!D55</f>
        <v>0.19559465404494814</v>
      </c>
      <c r="C17" s="82">
        <f>'Q4 18-Q1 19'!H55</f>
        <v>0.15456848748622504</v>
      </c>
      <c r="D17" s="82">
        <f>'Q2 19-Q3 19'!D63</f>
        <v>0.15206406136552808</v>
      </c>
      <c r="E17" s="112">
        <f>'Q2 19-Q3 19'!H63</f>
        <v>0.13877228802585734</v>
      </c>
      <c r="F17" s="82">
        <f>'Q4 19-Q1 20'!D63</f>
        <v>0.15724585969344851</v>
      </c>
      <c r="G17" s="82">
        <f>'Q4 19-Q1 20'!H63</f>
        <v>0.12054241812641432</v>
      </c>
      <c r="H17" s="82">
        <f>'Q2 20-Q3 20'!D63</f>
        <v>0.20532203020129322</v>
      </c>
      <c r="I17" s="82">
        <f>'Q2 20-Q3 20'!H63</f>
        <v>0.22162735840587441</v>
      </c>
      <c r="J17" s="82">
        <v>0.23736783582848558</v>
      </c>
      <c r="K17" s="7">
        <v>0.19695009512676742</v>
      </c>
      <c r="L17" s="7">
        <f>'Q2 21-Q3 21'!D63</f>
        <v>0.16946514796767675</v>
      </c>
      <c r="M17" s="7">
        <f>'Q2 21-Q3 21'!H63</f>
        <v>0.18266032601199694</v>
      </c>
      <c r="N17" s="171">
        <f>'Q4 21 -Q1 22'!D75</f>
        <v>9.325421810265988E-2</v>
      </c>
      <c r="O17" s="171">
        <f>'Q4 21 -Q1 22'!H75</f>
        <v>0.14802670845943555</v>
      </c>
      <c r="P17" s="373">
        <f>'Q2 22 - Q3 22'!D75</f>
        <v>0.15438613503970888</v>
      </c>
      <c r="Q17" s="373">
        <f>'Q2 22 - Q3 22'!H75</f>
        <v>0.16032017884089486</v>
      </c>
    </row>
    <row r="18" spans="1:51" x14ac:dyDescent="0.35">
      <c r="A18" s="5" t="str">
        <f>'Q2 19-Q3 19'!B64</f>
        <v>North Macedonia</v>
      </c>
      <c r="B18" s="112" t="e">
        <f>'Q4 18-Q1 19'!D54</f>
        <v>#DIV/0!</v>
      </c>
      <c r="C18" s="82">
        <f>'Q4 18-Q1 19'!H54</f>
        <v>5.9859507031547542E-2</v>
      </c>
      <c r="D18" s="82">
        <f>'Q2 19-Q3 19'!D64</f>
        <v>8.0072282464856856E-2</v>
      </c>
      <c r="E18" s="112">
        <f>'Q2 19-Q3 19'!H64</f>
        <v>9.9777688571293377E-2</v>
      </c>
      <c r="F18" s="82">
        <f>'Q4 19-Q1 20'!D64</f>
        <v>8.2936344090292366E-2</v>
      </c>
      <c r="G18" s="82">
        <f>'Q4 19-Q1 20'!H64</f>
        <v>7.2001019802321611E-2</v>
      </c>
      <c r="H18" s="82">
        <f>'Q2 20-Q3 20'!D64</f>
        <v>9.6681262963816544E-2</v>
      </c>
      <c r="I18" s="82">
        <f>'Q2 20-Q3 20'!H64</f>
        <v>7.5680933831699729E-2</v>
      </c>
      <c r="J18" s="82">
        <v>5.9134200581375737E-2</v>
      </c>
      <c r="K18" s="7">
        <v>7.5585247388775686E-2</v>
      </c>
      <c r="L18" s="7">
        <f>'Q2 21-Q3 21'!D64</f>
        <v>0.104369573208558</v>
      </c>
      <c r="M18" s="7">
        <f>'Q2 21-Q3 21'!H64</f>
        <v>0.134014763317511</v>
      </c>
      <c r="N18" s="171">
        <f>'Q4 21 -Q1 22'!D76</f>
        <v>7.7792026570005085E-2</v>
      </c>
      <c r="O18" s="171">
        <f>'Q4 21 -Q1 22'!H76</f>
        <v>7.6921126853014166E-2</v>
      </c>
      <c r="P18" s="373">
        <f>'Q2 22 - Q3 22'!D76</f>
        <v>6.2233442277766927E-2</v>
      </c>
      <c r="Q18" s="373">
        <f>'Q2 22 - Q3 22'!H76</f>
        <v>7.2644906154884642E-2</v>
      </c>
    </row>
    <row r="19" spans="1:51" x14ac:dyDescent="0.35">
      <c r="A19" s="116" t="str">
        <f>'Q2 19-Q3 19'!B65</f>
        <v>Serbia</v>
      </c>
      <c r="B19" s="116" t="e">
        <f>'Q4 18-Q1 19'!D56</f>
        <v>#DIV/0!</v>
      </c>
      <c r="C19" s="117">
        <f>'Q4 18-Q1 19'!H56</f>
        <v>0.23389891507885252</v>
      </c>
      <c r="D19" s="117">
        <f>'Q2 19-Q3 19'!D65</f>
        <v>0.1977961866831488</v>
      </c>
      <c r="E19" s="116">
        <f>'Q2 19-Q3 19'!H65</f>
        <v>0.13203821812340022</v>
      </c>
      <c r="F19" s="117">
        <f>'Q4 19-Q1 20'!D65</f>
        <v>0.11749466310182595</v>
      </c>
      <c r="G19" s="117">
        <f>'Q4 19-Q1 20'!H65</f>
        <v>0.11146372379301164</v>
      </c>
      <c r="H19" s="117">
        <f>'Q2 20-Q3 20'!D65</f>
        <v>0.12750862622559803</v>
      </c>
      <c r="I19" s="117">
        <f>'Q2 20-Q3 20'!H65</f>
        <v>0.14035573243146263</v>
      </c>
      <c r="J19" s="117">
        <v>0.12928537717030922</v>
      </c>
      <c r="K19" s="117">
        <v>0.10786142684095236</v>
      </c>
      <c r="L19" s="7">
        <f>'Q2 21-Q3 21'!D65</f>
        <v>9.8374618722107454E-2</v>
      </c>
      <c r="M19" s="7">
        <f>'Q2 21-Q3 21'!H65</f>
        <v>0.10569401380269092</v>
      </c>
      <c r="N19" s="171">
        <f>'Q4 21 -Q1 22'!D77</f>
        <v>5.462780978049131E-2</v>
      </c>
      <c r="O19" s="171">
        <f>'Q4 21 -Q1 22'!H77</f>
        <v>4.7080547292672581E-2</v>
      </c>
      <c r="P19" s="373">
        <f>'Q2 22 - Q3 22'!D77</f>
        <v>5.0851375098943247E-2</v>
      </c>
      <c r="Q19" s="373">
        <f>'Q2 22 - Q3 22'!H77</f>
        <v>5.2288973936340667E-2</v>
      </c>
    </row>
    <row r="20" spans="1:51" x14ac:dyDescent="0.35">
      <c r="A20" s="11"/>
      <c r="B20" s="10"/>
      <c r="C20" s="10"/>
      <c r="D20" s="10"/>
      <c r="E20" s="10"/>
      <c r="F20" s="10"/>
      <c r="G20" s="10"/>
      <c r="H20" s="10"/>
      <c r="I20" s="10"/>
      <c r="L20" s="286"/>
      <c r="M20" s="286"/>
      <c r="N20" s="286"/>
      <c r="O20" s="286"/>
      <c r="P20" s="286"/>
      <c r="Q20" s="286"/>
      <c r="R20" s="286"/>
    </row>
    <row r="21" spans="1:51" x14ac:dyDescent="0.35">
      <c r="A21" s="405" t="s">
        <v>35</v>
      </c>
      <c r="B21" s="405"/>
      <c r="C21" s="405"/>
      <c r="D21" s="405"/>
      <c r="E21" s="405"/>
      <c r="F21" s="405"/>
      <c r="G21" s="405"/>
      <c r="H21" s="405"/>
      <c r="I21" s="405"/>
      <c r="L21" s="286"/>
      <c r="M21" s="286"/>
      <c r="N21" s="286"/>
      <c r="O21" s="286"/>
      <c r="P21" s="286"/>
      <c r="Q21" s="286"/>
      <c r="R21" s="286"/>
    </row>
    <row r="22" spans="1:51" x14ac:dyDescent="0.35">
      <c r="A22" s="58" t="s">
        <v>4</v>
      </c>
      <c r="B22" s="58" t="s">
        <v>5</v>
      </c>
      <c r="C22" s="56" t="s">
        <v>6</v>
      </c>
      <c r="D22" s="56" t="s">
        <v>54</v>
      </c>
      <c r="E22" s="58" t="s">
        <v>55</v>
      </c>
      <c r="F22" s="56" t="s">
        <v>153</v>
      </c>
      <c r="G22" s="56" t="s">
        <v>154</v>
      </c>
      <c r="H22" s="56" t="s">
        <v>201</v>
      </c>
      <c r="I22" s="56" t="s">
        <v>202</v>
      </c>
      <c r="J22" s="56" t="s">
        <v>204</v>
      </c>
      <c r="K22" s="56" t="s">
        <v>205</v>
      </c>
      <c r="L22" s="288" t="s">
        <v>246</v>
      </c>
      <c r="M22" s="289" t="s">
        <v>247</v>
      </c>
      <c r="N22" s="289" t="s">
        <v>249</v>
      </c>
      <c r="O22" s="287" t="s">
        <v>250</v>
      </c>
      <c r="P22" s="268" t="s">
        <v>298</v>
      </c>
      <c r="Q22" s="268" t="s">
        <v>299</v>
      </c>
    </row>
    <row r="23" spans="1:51" x14ac:dyDescent="0.35">
      <c r="A23" s="33" t="str">
        <f>'Q2 19-Q3 19'!B60</f>
        <v>Albania</v>
      </c>
      <c r="B23" s="113">
        <f>'Q4 18-Q1 19'!E52</f>
        <v>0.11959314518006074</v>
      </c>
      <c r="C23" s="115">
        <f>'Q4 18-Q1 19'!I52</f>
        <v>8.3895040783305466E-2</v>
      </c>
      <c r="D23" s="115">
        <f>'Q2 19-Q3 19'!E60</f>
        <v>0.10972568368595081</v>
      </c>
      <c r="E23" s="113">
        <f>'Q2 19-Q3 19'!I60</f>
        <v>0.10612567347119263</v>
      </c>
      <c r="F23" s="115">
        <f>'Q4 19-Q1 20'!E60</f>
        <v>0.13047150433625251</v>
      </c>
      <c r="G23" s="115">
        <f>'Q4 19-Q1 20'!I60</f>
        <v>0.10167673687662253</v>
      </c>
      <c r="H23" s="115">
        <f>'Q2 20-Q3 20'!E60</f>
        <v>0.13380678550773636</v>
      </c>
      <c r="I23" s="115">
        <f>'Q2 20-Q3 20'!I60</f>
        <v>0.13461991455405797</v>
      </c>
      <c r="J23" s="115">
        <v>0.1333087377009822</v>
      </c>
      <c r="K23" s="269">
        <v>0.13266995987957034</v>
      </c>
      <c r="L23" s="115">
        <f>'Q2 21-Q3 21'!E60</f>
        <v>0.11482102744085559</v>
      </c>
      <c r="M23" s="115">
        <f>'Q2 21-Q3 21'!I60</f>
        <v>8.147643710574079E-2</v>
      </c>
      <c r="N23" s="171">
        <f>'Q4 21 -Q1 22'!E72</f>
        <v>7.5847364533000297E-2</v>
      </c>
      <c r="O23" s="171">
        <f>'Q4 21 -Q1 22'!I72</f>
        <v>6.1530639057333275E-2</v>
      </c>
      <c r="P23" s="373">
        <f>'Q2 22 - Q3 22'!E72</f>
        <v>6.643313262365716E-2</v>
      </c>
      <c r="Q23" s="373">
        <f>'Q2 22 - Q3 22'!I72</f>
        <v>5.9026503608118112E-2</v>
      </c>
    </row>
    <row r="24" spans="1:51" x14ac:dyDescent="0.35">
      <c r="A24" s="33" t="str">
        <f>'Q2 19-Q3 19'!B61</f>
        <v>Bosnia</v>
      </c>
      <c r="B24" s="113" t="e">
        <f>'Q4 18-Q1 19'!E51</f>
        <v>#DIV/0!</v>
      </c>
      <c r="C24" s="115" t="e">
        <f>'Q4 18-Q1 19'!I51</f>
        <v>#DIV/0!</v>
      </c>
      <c r="D24" s="115">
        <f>'Q2 19-Q3 19'!E61</f>
        <v>0.16417254094151379</v>
      </c>
      <c r="E24" s="113">
        <f>'Q2 19-Q3 19'!I61</f>
        <v>0.12170773576387456</v>
      </c>
      <c r="F24" s="115">
        <f>'Q4 19-Q1 20'!E61</f>
        <v>0.13610230144327798</v>
      </c>
      <c r="G24" s="115">
        <f>'Q4 19-Q1 20'!I61</f>
        <v>9.7123104085361317E-2</v>
      </c>
      <c r="H24" s="115">
        <f>'Q2 20-Q3 20'!E61</f>
        <v>0.10129224030037547</v>
      </c>
      <c r="I24" s="115">
        <f>'Q2 20-Q3 20'!I61</f>
        <v>9.2686421050118192E-2</v>
      </c>
      <c r="J24" s="115">
        <v>0.12957030931200522</v>
      </c>
      <c r="K24" s="113">
        <v>0.11719180852237214</v>
      </c>
      <c r="L24" s="115">
        <f>'Q2 21-Q3 21'!E61</f>
        <v>0.1098136504270214</v>
      </c>
      <c r="M24" s="115">
        <f>'Q2 21-Q3 21'!I61</f>
        <v>0.11755209817557859</v>
      </c>
      <c r="N24" s="171">
        <f>'Q4 21 -Q1 22'!E73</f>
        <v>0.13637802663700233</v>
      </c>
      <c r="O24" s="171">
        <f>'Q4 21 -Q1 22'!I73</f>
        <v>0.1082094184556173</v>
      </c>
      <c r="P24" s="373">
        <f>'Q2 22 - Q3 22'!E73</f>
        <v>0.1261707057405799</v>
      </c>
      <c r="Q24" s="373">
        <f>'Q2 22 - Q3 22'!I73</f>
        <v>0.11101716542072312</v>
      </c>
    </row>
    <row r="25" spans="1:51" x14ac:dyDescent="0.35">
      <c r="A25" s="33" t="str">
        <f>'Q2 19-Q3 19'!B62</f>
        <v>Kosovo*</v>
      </c>
      <c r="B25" s="113">
        <f>'Q4 18-Q1 19'!E53</f>
        <v>0.30296599198052554</v>
      </c>
      <c r="C25" s="115">
        <f>'Q4 18-Q1 19'!I53</f>
        <v>0.186735288901208</v>
      </c>
      <c r="D25" s="115">
        <f>'Q2 19-Q3 19'!E62</f>
        <v>0.44201838829300905</v>
      </c>
      <c r="E25" s="113">
        <f>'Q2 19-Q3 19'!I62</f>
        <v>0.47804692233300633</v>
      </c>
      <c r="F25" s="115">
        <f>'Q4 19-Q1 20'!E62</f>
        <v>0.39557622823424177</v>
      </c>
      <c r="G25" s="115">
        <f>'Q4 19-Q1 20'!I62</f>
        <v>0.41623434057858422</v>
      </c>
      <c r="H25" s="115">
        <f>'Q2 20-Q3 20'!E62</f>
        <v>0.31428113564324855</v>
      </c>
      <c r="I25" s="115">
        <f>'Q2 20-Q3 20'!I62</f>
        <v>0.25983224655200982</v>
      </c>
      <c r="J25" s="115">
        <v>0.41053808221000226</v>
      </c>
      <c r="K25" s="113">
        <v>0.36286992307023225</v>
      </c>
      <c r="L25" s="115">
        <f>'Q2 21-Q3 21'!E62</f>
        <v>0.29373776118550865</v>
      </c>
      <c r="M25" s="115">
        <f>'Q2 21-Q3 21'!I62</f>
        <v>0.31467920925686871</v>
      </c>
      <c r="N25" s="171">
        <f>'Q4 21 -Q1 22'!E74</f>
        <v>0.25966550401449051</v>
      </c>
      <c r="O25" s="171">
        <f>'Q4 21 -Q1 22'!I74</f>
        <v>0.24206975714946732</v>
      </c>
      <c r="P25" s="373">
        <f>'Q2 22 - Q3 22'!E74</f>
        <v>0.25424441140518317</v>
      </c>
      <c r="Q25" s="373">
        <f>'Q2 22 - Q3 22'!I74</f>
        <v>0.26398794163043704</v>
      </c>
    </row>
    <row r="26" spans="1:51" x14ac:dyDescent="0.35">
      <c r="A26" s="33" t="str">
        <f>'Q2 19-Q3 19'!B63</f>
        <v>Montenegro</v>
      </c>
      <c r="B26" s="113">
        <f>'Q4 18-Q1 19'!E55</f>
        <v>0.1253802367378398</v>
      </c>
      <c r="C26" s="115">
        <f>'Q4 18-Q1 19'!I55</f>
        <v>0.12012705317617764</v>
      </c>
      <c r="D26" s="115">
        <f>'Q2 19-Q3 19'!E63</f>
        <v>0.10469727074771602</v>
      </c>
      <c r="E26" s="113">
        <f>'Q2 19-Q3 19'!I63</f>
        <v>0.1020326509466282</v>
      </c>
      <c r="F26" s="115">
        <f>'Q4 19-Q1 20'!E63</f>
        <v>9.4513094908448891E-2</v>
      </c>
      <c r="G26" s="115">
        <f>'Q4 19-Q1 20'!I63</f>
        <v>0.12908115122299563</v>
      </c>
      <c r="H26" s="115">
        <f>'Q2 20-Q3 20'!E63</f>
        <v>0.11290015994350708</v>
      </c>
      <c r="I26" s="115">
        <f>'Q2 20-Q3 20'!I63</f>
        <v>0.18501146009848657</v>
      </c>
      <c r="J26" s="115">
        <v>0.13392007678668311</v>
      </c>
      <c r="K26" s="113">
        <v>0.22348435046156484</v>
      </c>
      <c r="L26" s="115">
        <f>'Q2 21-Q3 21'!E63</f>
        <v>5.1477909039142296E-2</v>
      </c>
      <c r="M26" s="115">
        <f>'Q2 21-Q3 21'!I63</f>
        <v>1.8079326068913423E-2</v>
      </c>
      <c r="N26" s="171">
        <f>'Q4 21 -Q1 22'!E75</f>
        <v>6.2473127589025186E-2</v>
      </c>
      <c r="O26" s="171">
        <f>'Q4 21 -Q1 22'!I75</f>
        <v>9.8339635600239478E-2</v>
      </c>
      <c r="P26" s="373">
        <f>'Q2 22 - Q3 22'!E75</f>
        <v>0.10594257334738662</v>
      </c>
      <c r="Q26" s="373">
        <f>'Q2 22 - Q3 22'!I75</f>
        <v>0.10406280015442108</v>
      </c>
    </row>
    <row r="27" spans="1:51" x14ac:dyDescent="0.35">
      <c r="A27" s="33" t="str">
        <f>'Q2 19-Q3 19'!B64</f>
        <v>North Macedonia</v>
      </c>
      <c r="B27" s="113" t="e">
        <f>'Q4 18-Q1 19'!E54</f>
        <v>#DIV/0!</v>
      </c>
      <c r="C27" s="115">
        <f>'Q4 18-Q1 19'!I54</f>
        <v>6.4749656509095616E-2</v>
      </c>
      <c r="D27" s="115">
        <f>'Q2 19-Q3 19'!E64</f>
        <v>8.4390126407002719E-2</v>
      </c>
      <c r="E27" s="113">
        <f>'Q2 19-Q3 19'!I64</f>
        <v>9.1012504119377405E-2</v>
      </c>
      <c r="F27" s="115">
        <f>'Q4 19-Q1 20'!E64</f>
        <v>9.1220804572408526E-2</v>
      </c>
      <c r="G27" s="115">
        <f>'Q4 19-Q1 20'!I64</f>
        <v>8.7831445549866188E-2</v>
      </c>
      <c r="H27" s="115">
        <f>'Q2 20-Q3 20'!E64</f>
        <v>0.17924292304151615</v>
      </c>
      <c r="I27" s="115">
        <f>'Q2 20-Q3 20'!I64</f>
        <v>9.6898986388256073E-2</v>
      </c>
      <c r="J27" s="115">
        <v>6.3402463660142794E-2</v>
      </c>
      <c r="K27" s="113">
        <v>0.11139868875399082</v>
      </c>
      <c r="L27" s="115">
        <f>'Q2 21-Q3 21'!E64</f>
        <v>7.9010695507505876E-2</v>
      </c>
      <c r="M27" s="115">
        <f>'Q2 21-Q3 21'!I64</f>
        <v>9.5022601023939585E-2</v>
      </c>
      <c r="N27" s="171">
        <f>'Q4 21 -Q1 22'!E76</f>
        <v>8.2583460542793266E-2</v>
      </c>
      <c r="O27" s="171">
        <f>'Q4 21 -Q1 22'!I76</f>
        <v>8.4995189123196854E-2</v>
      </c>
      <c r="P27" s="373">
        <f>'Q2 22 - Q3 22'!E76</f>
        <v>6.0060816040749733E-2</v>
      </c>
      <c r="Q27" s="373">
        <f>'Q2 22 - Q3 22'!I76</f>
        <v>8.9613114492773358E-2</v>
      </c>
    </row>
    <row r="28" spans="1:51" x14ac:dyDescent="0.35">
      <c r="A28" s="57" t="str">
        <f>'Q2 19-Q3 19'!B65</f>
        <v>Serbia</v>
      </c>
      <c r="B28" s="114" t="e">
        <f>'Q4 18-Q1 19'!E56</f>
        <v>#DIV/0!</v>
      </c>
      <c r="C28" s="114">
        <f>'Q4 18-Q1 19'!I56</f>
        <v>0.13040673447423773</v>
      </c>
      <c r="D28" s="114">
        <f>'Q2 19-Q3 19'!E65</f>
        <v>0.18191327640830907</v>
      </c>
      <c r="E28" s="114">
        <f>'Q2 19-Q3 19'!I65</f>
        <v>0.14652302384266394</v>
      </c>
      <c r="F28" s="114">
        <f>'Q4 19-Q1 20'!E65</f>
        <v>0.15682486229961631</v>
      </c>
      <c r="G28" s="114">
        <f>'Q4 19-Q1 20'!I65</f>
        <v>0.14338576767894429</v>
      </c>
      <c r="H28" s="114">
        <f>'Q2 20-Q3 20'!E65</f>
        <v>0.22001967869442041</v>
      </c>
      <c r="I28" s="238">
        <f>'Q2 20-Q3 20'!I65</f>
        <v>0.32778413389865418</v>
      </c>
      <c r="J28" s="238">
        <v>0.45549191527625432</v>
      </c>
      <c r="K28" s="238">
        <v>0.2095138801693526</v>
      </c>
      <c r="L28" s="114">
        <f>'Q2 21-Q3 21'!E65</f>
        <v>1.0729502639388032E-2</v>
      </c>
      <c r="M28" s="114">
        <f>'Q2 21-Q3 21'!I65</f>
        <v>1.431550511774338E-2</v>
      </c>
      <c r="N28" s="171">
        <f>'Q4 21 -Q1 22'!E77</f>
        <v>1.172904978740162E-2</v>
      </c>
      <c r="O28" s="171">
        <f>'Q4 21 -Q1 22'!I77</f>
        <v>4.0047485980838982E-3</v>
      </c>
      <c r="P28" s="373">
        <f>'Q2 22 - Q3 22'!E77</f>
        <v>4.9779257818597768E-3</v>
      </c>
      <c r="Q28" s="373">
        <f>'Q2 22 - Q3 22'!I77</f>
        <v>5.9893755053377958E-3</v>
      </c>
    </row>
    <row r="29" spans="1:51" x14ac:dyDescent="0.35">
      <c r="A29" s="33"/>
      <c r="B29" s="113"/>
      <c r="C29" s="113"/>
      <c r="D29" s="113"/>
      <c r="E29" s="113"/>
      <c r="F29" s="113"/>
      <c r="G29" s="113"/>
      <c r="H29" s="113"/>
      <c r="I29" s="113"/>
      <c r="J29" s="113"/>
      <c r="K29" s="113"/>
    </row>
    <row r="30" spans="1:51" s="2" customFormat="1" x14ac:dyDescent="0.35">
      <c r="A30" s="80" t="s">
        <v>77</v>
      </c>
      <c r="B30" s="256" t="s">
        <v>237</v>
      </c>
      <c r="C30" s="80"/>
      <c r="D30" s="80"/>
      <c r="E30" s="80"/>
      <c r="F30" s="83"/>
      <c r="G30" s="83"/>
      <c r="H30" s="83"/>
      <c r="I30" s="83"/>
      <c r="S30" s="257" t="s">
        <v>238</v>
      </c>
      <c r="AJ30" s="257" t="s">
        <v>239</v>
      </c>
    </row>
    <row r="31" spans="1:51" s="2" customFormat="1" x14ac:dyDescent="0.35">
      <c r="A31" s="80">
        <v>100</v>
      </c>
      <c r="B31" s="134" t="str">
        <f>A3</f>
        <v>WB (group and non-group)</v>
      </c>
      <c r="C31" s="197"/>
      <c r="D31" s="187"/>
      <c r="E31" s="186"/>
      <c r="F31" s="186"/>
      <c r="G31" s="186"/>
      <c r="H31" s="186"/>
      <c r="I31" s="186"/>
      <c r="J31" s="186"/>
      <c r="K31" s="186"/>
      <c r="L31" s="186"/>
      <c r="M31" s="186"/>
      <c r="N31" s="186"/>
      <c r="O31" s="186"/>
      <c r="P31" s="374"/>
      <c r="Q31"/>
      <c r="R31"/>
      <c r="S31" s="194" t="str">
        <f>A12</f>
        <v>EEA (group and non-group)</v>
      </c>
      <c r="T31" s="187"/>
      <c r="U31" s="187"/>
      <c r="V31" s="195"/>
      <c r="W31" s="195"/>
      <c r="X31" s="195"/>
      <c r="Y31" s="195"/>
      <c r="Z31" s="195"/>
      <c r="AA31" s="195"/>
      <c r="AB31" s="196"/>
      <c r="AC31" s="195"/>
      <c r="AD31" s="196"/>
      <c r="AE31" s="195"/>
      <c r="AF31" s="195"/>
      <c r="AG31" s="375"/>
      <c r="AH31"/>
      <c r="AI31"/>
      <c r="AJ31" s="194" t="str">
        <f>A21</f>
        <v>ROW (group and non-group)</v>
      </c>
      <c r="AK31" s="187"/>
      <c r="AL31" s="187"/>
      <c r="AM31" s="195"/>
      <c r="AN31" s="195"/>
      <c r="AO31" s="195"/>
      <c r="AP31" s="195"/>
      <c r="AQ31" s="195"/>
      <c r="AR31" s="187"/>
      <c r="AS31" s="188"/>
      <c r="AT31" s="187"/>
      <c r="AU31" s="188"/>
    </row>
    <row r="32" spans="1:51" s="2" customFormat="1" x14ac:dyDescent="0.35">
      <c r="A32" s="80" t="str">
        <f>A4</f>
        <v>Country</v>
      </c>
      <c r="B32" s="84" t="str">
        <f>B4</f>
        <v>Q4 2018</v>
      </c>
      <c r="C32" s="80" t="str">
        <f>C4</f>
        <v>Q1 2019</v>
      </c>
      <c r="D32" s="80" t="str">
        <f t="shared" ref="D32:I32" si="0">D4</f>
        <v>Q2 2019</v>
      </c>
      <c r="E32" s="80" t="str">
        <f t="shared" si="0"/>
        <v>Q3 2019</v>
      </c>
      <c r="F32" s="6" t="str">
        <f t="shared" si="0"/>
        <v>Q4 2019</v>
      </c>
      <c r="G32" s="80" t="str">
        <f t="shared" si="0"/>
        <v>Q1 2020</v>
      </c>
      <c r="H32" s="6" t="str">
        <f t="shared" si="0"/>
        <v>Q2 2020</v>
      </c>
      <c r="I32" s="80" t="str">
        <f t="shared" si="0"/>
        <v>Q3 2020</v>
      </c>
      <c r="J32" s="80" t="s">
        <v>204</v>
      </c>
      <c r="K32" s="80" t="s">
        <v>205</v>
      </c>
      <c r="L32" s="80" t="s">
        <v>246</v>
      </c>
      <c r="M32" s="80" t="s">
        <v>247</v>
      </c>
      <c r="N32" s="384" t="s">
        <v>249</v>
      </c>
      <c r="O32" s="287" t="s">
        <v>250</v>
      </c>
      <c r="P32" s="268" t="s">
        <v>298</v>
      </c>
      <c r="Q32" s="268" t="s">
        <v>299</v>
      </c>
      <c r="R32"/>
      <c r="S32" s="84" t="str">
        <f t="shared" ref="S32:Y32" si="1">B13</f>
        <v>Q4 2018</v>
      </c>
      <c r="T32" s="80" t="str">
        <f t="shared" si="1"/>
        <v>Q1 2019</v>
      </c>
      <c r="U32" s="80" t="str">
        <f t="shared" si="1"/>
        <v>Q2 2019</v>
      </c>
      <c r="V32" s="80" t="str">
        <f t="shared" si="1"/>
        <v>Q3 2019</v>
      </c>
      <c r="W32" s="6" t="str">
        <f t="shared" si="1"/>
        <v>Q4 2019</v>
      </c>
      <c r="X32" s="80" t="str">
        <f t="shared" si="1"/>
        <v>Q1 2020</v>
      </c>
      <c r="Y32" s="6" t="str">
        <f t="shared" si="1"/>
        <v>Q2 2020</v>
      </c>
      <c r="Z32" s="6" t="str">
        <f>I13</f>
        <v>Q3 2020</v>
      </c>
      <c r="AA32" s="6" t="s">
        <v>204</v>
      </c>
      <c r="AB32" s="85" t="s">
        <v>205</v>
      </c>
      <c r="AC32" s="6" t="s">
        <v>246</v>
      </c>
      <c r="AD32" s="85" t="s">
        <v>247</v>
      </c>
      <c r="AE32" s="289" t="s">
        <v>249</v>
      </c>
      <c r="AF32" s="287" t="s">
        <v>250</v>
      </c>
      <c r="AG32" s="268" t="s">
        <v>298</v>
      </c>
      <c r="AH32" s="268" t="s">
        <v>299</v>
      </c>
      <c r="AI32"/>
      <c r="AJ32" s="183" t="str">
        <f t="shared" ref="AJ32:AO32" si="2">B22</f>
        <v>Q4 2018</v>
      </c>
      <c r="AK32" s="6" t="str">
        <f t="shared" si="2"/>
        <v>Q1 2019</v>
      </c>
      <c r="AL32" s="6" t="str">
        <f t="shared" si="2"/>
        <v>Q2 2019</v>
      </c>
      <c r="AM32" s="6" t="str">
        <f t="shared" si="2"/>
        <v>Q3 2019</v>
      </c>
      <c r="AN32" s="6" t="str">
        <f t="shared" si="2"/>
        <v>Q4 2019</v>
      </c>
      <c r="AO32" s="6" t="str">
        <f t="shared" si="2"/>
        <v>Q1 2020</v>
      </c>
      <c r="AP32" s="6" t="str">
        <f>H22</f>
        <v>Q2 2020</v>
      </c>
      <c r="AQ32" s="6" t="str">
        <f>I22</f>
        <v>Q3 2020</v>
      </c>
      <c r="AR32" s="6" t="s">
        <v>204</v>
      </c>
      <c r="AS32" s="85" t="s">
        <v>205</v>
      </c>
      <c r="AT32" s="6" t="s">
        <v>246</v>
      </c>
      <c r="AU32" s="85" t="s">
        <v>247</v>
      </c>
      <c r="AV32" s="289" t="s">
        <v>249</v>
      </c>
      <c r="AW32" s="287" t="s">
        <v>250</v>
      </c>
      <c r="AX32" s="268" t="s">
        <v>298</v>
      </c>
      <c r="AY32" s="268" t="s">
        <v>299</v>
      </c>
    </row>
    <row r="33" spans="1:51" s="2" customFormat="1" x14ac:dyDescent="0.35">
      <c r="A33" s="80" t="str">
        <f t="shared" ref="A33:A38" si="3">A5</f>
        <v>Albania</v>
      </c>
      <c r="B33" s="104">
        <f t="shared" ref="B33:C38" si="4">B5*$A$31</f>
        <v>15.927657285977205</v>
      </c>
      <c r="C33" s="105">
        <f t="shared" si="4"/>
        <v>14.458019975662184</v>
      </c>
      <c r="D33" s="105">
        <f t="shared" ref="D33:O38" si="5">D5*$A$31</f>
        <v>20.965885180225008</v>
      </c>
      <c r="E33" s="105">
        <f t="shared" si="5"/>
        <v>6.4512284918729277</v>
      </c>
      <c r="F33" s="106">
        <f t="shared" si="5"/>
        <v>5.2139657490016127</v>
      </c>
      <c r="G33" s="105">
        <f t="shared" si="5"/>
        <v>5.1700868006217995</v>
      </c>
      <c r="H33" s="106">
        <f t="shared" ref="H33:O33" si="6">H5*$A$31</f>
        <v>5.2356363666907999</v>
      </c>
      <c r="I33" s="105">
        <f t="shared" si="6"/>
        <v>5.0212102545491391</v>
      </c>
      <c r="J33" s="106">
        <f t="shared" si="6"/>
        <v>5.3017840256474793</v>
      </c>
      <c r="K33" s="105">
        <f t="shared" si="6"/>
        <v>5.2153756985631183</v>
      </c>
      <c r="L33" s="7">
        <f t="shared" si="6"/>
        <v>5.1566593768108628</v>
      </c>
      <c r="M33" s="7">
        <f t="shared" si="6"/>
        <v>3.2323482022711505</v>
      </c>
      <c r="N33" s="373">
        <f t="shared" si="6"/>
        <v>3.4010264993979349</v>
      </c>
      <c r="O33" s="171">
        <f t="shared" si="6"/>
        <v>3.2444854047648026</v>
      </c>
      <c r="P33" s="373">
        <f>P5*100</f>
        <v>3.1873583386029725</v>
      </c>
      <c r="Q33" s="373">
        <f>Q5*100</f>
        <v>2.5971071127995233</v>
      </c>
      <c r="R33"/>
      <c r="S33" s="104">
        <f t="shared" ref="S33:Y38" si="7">B14*$A$31</f>
        <v>4.0700538934530526</v>
      </c>
      <c r="T33" s="105">
        <f t="shared" si="7"/>
        <v>4.7250052367585695</v>
      </c>
      <c r="U33" s="105">
        <f t="shared" si="7"/>
        <v>8.4323489267681087</v>
      </c>
      <c r="V33" s="105">
        <f t="shared" si="7"/>
        <v>9.4808110926375697</v>
      </c>
      <c r="W33" s="106">
        <f t="shared" si="7"/>
        <v>8.6603573608061382</v>
      </c>
      <c r="X33" s="105">
        <f t="shared" si="7"/>
        <v>6.8967673307989186</v>
      </c>
      <c r="Y33" s="106">
        <f t="shared" si="7"/>
        <v>6.6276548576677152</v>
      </c>
      <c r="Z33" s="106">
        <f t="shared" ref="Z33:AD38" si="8">I14*$A$31</f>
        <v>7.1374343731366459</v>
      </c>
      <c r="AA33" s="106">
        <f t="shared" si="8"/>
        <v>6.6578343790862045</v>
      </c>
      <c r="AB33" s="106">
        <f t="shared" si="8"/>
        <v>5.8260639354285795</v>
      </c>
      <c r="AC33" s="230">
        <f t="shared" si="8"/>
        <v>11.324927909348613</v>
      </c>
      <c r="AD33" s="270">
        <f t="shared" si="8"/>
        <v>8.7349136256161373</v>
      </c>
      <c r="AE33" s="270">
        <f t="shared" ref="AE33:AE38" si="9">N14*$A$31</f>
        <v>7.5167592949211537</v>
      </c>
      <c r="AF33" s="270">
        <f t="shared" ref="AF33:AF38" si="10">O14*$A$31</f>
        <v>6.8902180771524639</v>
      </c>
      <c r="AG33" s="373">
        <f t="shared" ref="AG33:AH38" si="11">P14*100</f>
        <v>8.9755156749677774</v>
      </c>
      <c r="AH33" s="373">
        <f t="shared" si="11"/>
        <v>10.262647049138053</v>
      </c>
      <c r="AI33"/>
      <c r="AJ33" s="184">
        <f t="shared" ref="AJ33:AO38" si="12">B23*$A$31</f>
        <v>11.959314518006074</v>
      </c>
      <c r="AK33" s="106">
        <f t="shared" si="12"/>
        <v>8.3895040783305461</v>
      </c>
      <c r="AL33" s="106">
        <f t="shared" si="12"/>
        <v>10.972568368595081</v>
      </c>
      <c r="AM33" s="106">
        <f t="shared" si="12"/>
        <v>10.612567347119263</v>
      </c>
      <c r="AN33" s="106">
        <f t="shared" si="12"/>
        <v>13.047150433625252</v>
      </c>
      <c r="AO33" s="106">
        <f t="shared" si="12"/>
        <v>10.167673687662253</v>
      </c>
      <c r="AP33" s="106">
        <f t="shared" ref="AP33:AU38" si="13">H23*$A$31</f>
        <v>13.380678550773636</v>
      </c>
      <c r="AQ33" s="106">
        <f t="shared" si="13"/>
        <v>13.461991455405798</v>
      </c>
      <c r="AR33" s="106">
        <f t="shared" si="13"/>
        <v>13.33087377009822</v>
      </c>
      <c r="AS33" s="107">
        <f t="shared" si="13"/>
        <v>13.266995987957033</v>
      </c>
      <c r="AT33" s="270">
        <f t="shared" si="13"/>
        <v>11.482102744085559</v>
      </c>
      <c r="AU33" s="270">
        <f t="shared" si="13"/>
        <v>8.1476437105740782</v>
      </c>
      <c r="AV33" s="270">
        <f t="shared" ref="AV33:AV38" si="14">N23*$A$31</f>
        <v>7.5847364533000299</v>
      </c>
      <c r="AW33" s="270">
        <f t="shared" ref="AW33:AW38" si="15">O23*$A$31</f>
        <v>6.1530639057333278</v>
      </c>
      <c r="AX33" s="373">
        <f t="shared" ref="AX33:AY38" si="16">P23*100</f>
        <v>6.6433132623657158</v>
      </c>
      <c r="AY33" s="373">
        <f t="shared" si="16"/>
        <v>5.902650360811811</v>
      </c>
    </row>
    <row r="34" spans="1:51" s="2" customFormat="1" x14ac:dyDescent="0.35">
      <c r="A34" s="80" t="str">
        <f t="shared" si="3"/>
        <v>Bosnia</v>
      </c>
      <c r="B34" s="104" t="e">
        <f t="shared" si="4"/>
        <v>#DIV/0!</v>
      </c>
      <c r="C34" s="105" t="e">
        <f t="shared" si="4"/>
        <v>#DIV/0!</v>
      </c>
      <c r="D34" s="105">
        <f t="shared" si="5"/>
        <v>1.1773131273099913</v>
      </c>
      <c r="E34" s="105">
        <f t="shared" si="5"/>
        <v>1.1527851605363006</v>
      </c>
      <c r="F34" s="106">
        <f t="shared" si="5"/>
        <v>1.2239974875993735</v>
      </c>
      <c r="G34" s="105">
        <f t="shared" si="5"/>
        <v>1.0247908698451862</v>
      </c>
      <c r="H34" s="106">
        <f t="shared" ref="H34:O34" si="17">H6*$A$31</f>
        <v>0.84161608068296678</v>
      </c>
      <c r="I34" s="105">
        <f t="shared" si="17"/>
        <v>0.9073226207136138</v>
      </c>
      <c r="J34" s="106">
        <f t="shared" si="17"/>
        <v>0.11443224107451452</v>
      </c>
      <c r="K34" s="105">
        <f t="shared" si="17"/>
        <v>0.94846137406712272</v>
      </c>
      <c r="L34" s="7">
        <f t="shared" si="17"/>
        <v>0.86627974958247822</v>
      </c>
      <c r="M34" s="7">
        <f t="shared" si="17"/>
        <v>0.80072600947427297</v>
      </c>
      <c r="N34" s="373">
        <f t="shared" si="17"/>
        <v>1.2574970544474424</v>
      </c>
      <c r="O34" s="171">
        <f t="shared" si="17"/>
        <v>1.3387238792321139</v>
      </c>
      <c r="P34" s="373">
        <f t="shared" ref="P34:Q38" si="18">P6*100</f>
        <v>1.3042473746965182</v>
      </c>
      <c r="Q34" s="373">
        <f t="shared" si="18"/>
        <v>1.2823032522459119</v>
      </c>
      <c r="R34"/>
      <c r="S34" s="104" t="e">
        <f t="shared" si="7"/>
        <v>#DIV/0!</v>
      </c>
      <c r="T34" s="105" t="e">
        <f t="shared" si="7"/>
        <v>#DIV/0!</v>
      </c>
      <c r="U34" s="105">
        <f t="shared" si="7"/>
        <v>9.6217524621572714</v>
      </c>
      <c r="V34" s="105">
        <f t="shared" si="7"/>
        <v>9.0555648292539743</v>
      </c>
      <c r="W34" s="106">
        <f t="shared" si="7"/>
        <v>6.4764804042138389</v>
      </c>
      <c r="X34" s="105">
        <f t="shared" si="7"/>
        <v>5.5748553145910948</v>
      </c>
      <c r="Y34" s="106">
        <f>H15*$A$31</f>
        <v>3.3358978984083452</v>
      </c>
      <c r="Z34" s="106">
        <f t="shared" si="8"/>
        <v>4.1012612545207885</v>
      </c>
      <c r="AA34" s="106">
        <f t="shared" si="8"/>
        <v>3.2911444556527538</v>
      </c>
      <c r="AB34" s="106">
        <f t="shared" si="8"/>
        <v>3.5365161679187005</v>
      </c>
      <c r="AC34" s="230">
        <f t="shared" si="8"/>
        <v>3.9208333800718149</v>
      </c>
      <c r="AD34" s="270">
        <f t="shared" si="8"/>
        <v>4.8014036774559221</v>
      </c>
      <c r="AE34" s="270">
        <f t="shared" si="9"/>
        <v>4.5052615489259757</v>
      </c>
      <c r="AF34" s="270">
        <f t="shared" si="10"/>
        <v>4.8432779869413904</v>
      </c>
      <c r="AG34" s="373">
        <f t="shared" si="11"/>
        <v>5.6043573847020696</v>
      </c>
      <c r="AH34" s="373">
        <f t="shared" si="11"/>
        <v>6.2430492406872915</v>
      </c>
      <c r="AI34"/>
      <c r="AJ34" s="184" t="e">
        <f t="shared" si="12"/>
        <v>#DIV/0!</v>
      </c>
      <c r="AK34" s="106" t="e">
        <f t="shared" si="12"/>
        <v>#DIV/0!</v>
      </c>
      <c r="AL34" s="106">
        <f t="shared" si="12"/>
        <v>16.417254094151378</v>
      </c>
      <c r="AM34" s="106">
        <f t="shared" si="12"/>
        <v>12.170773576387456</v>
      </c>
      <c r="AN34" s="106">
        <f t="shared" si="12"/>
        <v>13.610230144327797</v>
      </c>
      <c r="AO34" s="106">
        <f t="shared" si="12"/>
        <v>9.7123104085361316</v>
      </c>
      <c r="AP34" s="106">
        <f t="shared" si="13"/>
        <v>10.129224030037546</v>
      </c>
      <c r="AQ34" s="106">
        <f t="shared" si="13"/>
        <v>9.2686421050118195</v>
      </c>
      <c r="AR34" s="106">
        <f t="shared" si="13"/>
        <v>12.957030931200523</v>
      </c>
      <c r="AS34" s="107">
        <f t="shared" si="13"/>
        <v>11.719180852237214</v>
      </c>
      <c r="AT34" s="270">
        <f t="shared" si="13"/>
        <v>10.981365042702141</v>
      </c>
      <c r="AU34" s="270">
        <f t="shared" si="13"/>
        <v>11.755209817557859</v>
      </c>
      <c r="AV34" s="270">
        <f t="shared" si="14"/>
        <v>13.637802663700233</v>
      </c>
      <c r="AW34" s="270">
        <f t="shared" si="15"/>
        <v>10.82094184556173</v>
      </c>
      <c r="AX34" s="373">
        <f t="shared" si="16"/>
        <v>12.61707057405799</v>
      </c>
      <c r="AY34" s="373">
        <f t="shared" si="16"/>
        <v>11.101716542072312</v>
      </c>
    </row>
    <row r="35" spans="1:51" s="2" customFormat="1" x14ac:dyDescent="0.35">
      <c r="A35" s="80" t="str">
        <f t="shared" si="3"/>
        <v>Kosovo*</v>
      </c>
      <c r="B35" s="104">
        <f t="shared" si="4"/>
        <v>16.824338322350087</v>
      </c>
      <c r="C35" s="105">
        <f t="shared" si="4"/>
        <v>16.702011052658577</v>
      </c>
      <c r="D35" s="105">
        <f t="shared" si="5"/>
        <v>27.379331023835086</v>
      </c>
      <c r="E35" s="105">
        <f t="shared" si="5"/>
        <v>6.653684446612103</v>
      </c>
      <c r="F35" s="106">
        <f t="shared" si="5"/>
        <v>5.9686067123034574</v>
      </c>
      <c r="G35" s="105">
        <f t="shared" si="5"/>
        <v>5.1472288603837253</v>
      </c>
      <c r="H35" s="106">
        <f t="shared" si="5"/>
        <v>5.5001306132400174</v>
      </c>
      <c r="I35" s="105">
        <f t="shared" si="5"/>
        <v>4.234205722578861</v>
      </c>
      <c r="J35" s="106">
        <f t="shared" si="5"/>
        <v>5.3550745435758174</v>
      </c>
      <c r="K35" s="105">
        <f t="shared" si="5"/>
        <v>4.4882545956379865</v>
      </c>
      <c r="L35" s="7">
        <f t="shared" si="5"/>
        <v>4.4799886858198636</v>
      </c>
      <c r="M35" s="7">
        <f t="shared" si="5"/>
        <v>3.2295482936853186</v>
      </c>
      <c r="N35" s="373">
        <f t="shared" si="5"/>
        <v>3.2263419324703078</v>
      </c>
      <c r="O35" s="171">
        <f t="shared" si="5"/>
        <v>3.1403771169801775</v>
      </c>
      <c r="P35" s="373">
        <f t="shared" si="18"/>
        <v>3.0507309017763364</v>
      </c>
      <c r="Q35" s="373">
        <f t="shared" si="18"/>
        <v>2.8645613125491498</v>
      </c>
      <c r="R35"/>
      <c r="S35" s="104">
        <f t="shared" si="7"/>
        <v>12.132183965953471</v>
      </c>
      <c r="T35" s="105">
        <f t="shared" si="7"/>
        <v>12.020059402173372</v>
      </c>
      <c r="U35" s="105">
        <f t="shared" si="7"/>
        <v>14.830576260695297</v>
      </c>
      <c r="V35" s="105">
        <f t="shared" si="7"/>
        <v>33.239200406924788</v>
      </c>
      <c r="W35" s="106">
        <f t="shared" si="7"/>
        <v>29.273642247020241</v>
      </c>
      <c r="X35" s="105">
        <f t="shared" si="7"/>
        <v>23.16659014202417</v>
      </c>
      <c r="Y35" s="106">
        <f>H16*$A$31</f>
        <v>24.846286489301118</v>
      </c>
      <c r="Z35" s="106">
        <f t="shared" si="8"/>
        <v>23.92948921383654</v>
      </c>
      <c r="AA35" s="106">
        <f t="shared" si="8"/>
        <v>23.814133061199211</v>
      </c>
      <c r="AB35" s="106">
        <f t="shared" si="8"/>
        <v>22.41644109064557</v>
      </c>
      <c r="AC35" s="230">
        <f t="shared" si="8"/>
        <v>20.085679048855066</v>
      </c>
      <c r="AD35" s="270">
        <f t="shared" si="8"/>
        <v>20.694279807593098</v>
      </c>
      <c r="AE35" s="270">
        <f t="shared" si="9"/>
        <v>20.749994348598864</v>
      </c>
      <c r="AF35" s="270">
        <f t="shared" si="10"/>
        <v>20.711141539869317</v>
      </c>
      <c r="AG35" s="373">
        <f t="shared" si="11"/>
        <v>18.95365585079016</v>
      </c>
      <c r="AH35" s="373">
        <f t="shared" si="11"/>
        <v>19.951737784609623</v>
      </c>
      <c r="AI35"/>
      <c r="AJ35" s="184">
        <f t="shared" si="12"/>
        <v>30.296599198052554</v>
      </c>
      <c r="AK35" s="106">
        <f t="shared" si="12"/>
        <v>18.673528890120799</v>
      </c>
      <c r="AL35" s="106">
        <f t="shared" si="12"/>
        <v>44.201838829300904</v>
      </c>
      <c r="AM35" s="106">
        <f t="shared" si="12"/>
        <v>47.804692233300635</v>
      </c>
      <c r="AN35" s="106">
        <f t="shared" si="12"/>
        <v>39.557622823424175</v>
      </c>
      <c r="AO35" s="106">
        <f t="shared" si="12"/>
        <v>41.623434057858418</v>
      </c>
      <c r="AP35" s="106">
        <f t="shared" si="13"/>
        <v>31.428113564324857</v>
      </c>
      <c r="AQ35" s="106">
        <f t="shared" si="13"/>
        <v>25.983224655200981</v>
      </c>
      <c r="AR35" s="106">
        <f t="shared" si="13"/>
        <v>41.053808221000224</v>
      </c>
      <c r="AS35" s="107">
        <f t="shared" si="13"/>
        <v>36.286992307023226</v>
      </c>
      <c r="AT35" s="270">
        <f t="shared" si="13"/>
        <v>29.373776118550865</v>
      </c>
      <c r="AU35" s="270">
        <f t="shared" si="13"/>
        <v>31.467920925686872</v>
      </c>
      <c r="AV35" s="270">
        <f t="shared" si="14"/>
        <v>25.966550401449052</v>
      </c>
      <c r="AW35" s="270">
        <f t="shared" si="15"/>
        <v>24.206975714946733</v>
      </c>
      <c r="AX35" s="373">
        <f t="shared" si="16"/>
        <v>25.424441140518319</v>
      </c>
      <c r="AY35" s="373">
        <f t="shared" si="16"/>
        <v>26.398794163043704</v>
      </c>
    </row>
    <row r="36" spans="1:51" s="2" customFormat="1" x14ac:dyDescent="0.35">
      <c r="A36" s="80" t="str">
        <f t="shared" si="3"/>
        <v>Montenegro</v>
      </c>
      <c r="B36" s="104">
        <f t="shared" si="4"/>
        <v>3.9492428397164145</v>
      </c>
      <c r="C36" s="105">
        <f t="shared" si="4"/>
        <v>3.1137858804942145</v>
      </c>
      <c r="D36" s="105">
        <f t="shared" si="5"/>
        <v>4.2759998426022028</v>
      </c>
      <c r="E36" s="105">
        <f t="shared" si="5"/>
        <v>3.9410864520400821</v>
      </c>
      <c r="F36" s="106">
        <f t="shared" si="5"/>
        <v>4.2531027621283659</v>
      </c>
      <c r="G36" s="105">
        <f t="shared" si="5"/>
        <v>4.1782369798817323</v>
      </c>
      <c r="H36" s="106">
        <f t="shared" si="5"/>
        <v>4.0325884271766377</v>
      </c>
      <c r="I36" s="105">
        <f t="shared" si="5"/>
        <v>4.3084816854663659</v>
      </c>
      <c r="J36" s="106">
        <f t="shared" si="5"/>
        <v>15.589301053719625</v>
      </c>
      <c r="K36" s="105">
        <f t="shared" si="5"/>
        <v>4.1044708707183073</v>
      </c>
      <c r="L36" s="7">
        <f t="shared" si="5"/>
        <v>6.0222709227224804</v>
      </c>
      <c r="M36" s="7">
        <f t="shared" si="5"/>
        <v>3.6472549217622801</v>
      </c>
      <c r="N36" s="373">
        <f t="shared" si="5"/>
        <v>2.9826686423530164</v>
      </c>
      <c r="O36" s="171">
        <f t="shared" si="5"/>
        <v>2.5831037188287782</v>
      </c>
      <c r="P36" s="373">
        <f t="shared" si="18"/>
        <v>2.762437746255213</v>
      </c>
      <c r="Q36" s="373">
        <f t="shared" si="18"/>
        <v>2.7657471274744947</v>
      </c>
      <c r="R36"/>
      <c r="S36" s="104">
        <f t="shared" si="7"/>
        <v>19.559465404494812</v>
      </c>
      <c r="T36" s="105">
        <f t="shared" si="7"/>
        <v>15.456848748622503</v>
      </c>
      <c r="U36" s="105">
        <f t="shared" si="7"/>
        <v>15.206406136552808</v>
      </c>
      <c r="V36" s="105">
        <f t="shared" si="7"/>
        <v>13.877228802585734</v>
      </c>
      <c r="W36" s="106">
        <f t="shared" si="7"/>
        <v>15.724585969344851</v>
      </c>
      <c r="X36" s="105">
        <f t="shared" si="7"/>
        <v>12.054241812641433</v>
      </c>
      <c r="Y36" s="106">
        <f>H17*$A$31</f>
        <v>20.532203020129323</v>
      </c>
      <c r="Z36" s="106">
        <f t="shared" si="8"/>
        <v>22.162735840587441</v>
      </c>
      <c r="AA36" s="106">
        <f t="shared" si="8"/>
        <v>23.73678358284856</v>
      </c>
      <c r="AB36" s="106">
        <f t="shared" si="8"/>
        <v>19.695009512676741</v>
      </c>
      <c r="AC36" s="230">
        <f t="shared" si="8"/>
        <v>16.946514796767676</v>
      </c>
      <c r="AD36" s="270">
        <f t="shared" si="8"/>
        <v>18.266032601199694</v>
      </c>
      <c r="AE36" s="270">
        <f t="shared" si="9"/>
        <v>9.325421810265988</v>
      </c>
      <c r="AF36" s="270">
        <f t="shared" si="10"/>
        <v>14.802670845943556</v>
      </c>
      <c r="AG36" s="373">
        <f t="shared" si="11"/>
        <v>15.438613503970888</v>
      </c>
      <c r="AH36" s="373">
        <f t="shared" si="11"/>
        <v>16.032017884089488</v>
      </c>
      <c r="AI36"/>
      <c r="AJ36" s="184">
        <f t="shared" si="12"/>
        <v>12.538023673783979</v>
      </c>
      <c r="AK36" s="106">
        <f t="shared" si="12"/>
        <v>12.012705317617764</v>
      </c>
      <c r="AL36" s="106">
        <f t="shared" si="12"/>
        <v>10.469727074771603</v>
      </c>
      <c r="AM36" s="106">
        <f t="shared" si="12"/>
        <v>10.20326509466282</v>
      </c>
      <c r="AN36" s="106">
        <f t="shared" si="12"/>
        <v>9.4513094908448885</v>
      </c>
      <c r="AO36" s="106">
        <f t="shared" si="12"/>
        <v>12.908115122299563</v>
      </c>
      <c r="AP36" s="106">
        <f t="shared" si="13"/>
        <v>11.290015994350707</v>
      </c>
      <c r="AQ36" s="106">
        <f t="shared" si="13"/>
        <v>18.501146009848657</v>
      </c>
      <c r="AR36" s="106">
        <f t="shared" si="13"/>
        <v>13.39200767866831</v>
      </c>
      <c r="AS36" s="107">
        <f t="shared" si="13"/>
        <v>22.348435046156485</v>
      </c>
      <c r="AT36" s="270">
        <f t="shared" si="13"/>
        <v>5.1477909039142293</v>
      </c>
      <c r="AU36" s="270">
        <f t="shared" si="13"/>
        <v>1.8079326068913424</v>
      </c>
      <c r="AV36" s="270">
        <f t="shared" si="14"/>
        <v>6.2473127589025186</v>
      </c>
      <c r="AW36" s="270">
        <f t="shared" si="15"/>
        <v>9.8339635600239479</v>
      </c>
      <c r="AX36" s="373">
        <f t="shared" si="16"/>
        <v>10.594257334738662</v>
      </c>
      <c r="AY36" s="373">
        <f t="shared" si="16"/>
        <v>10.406280015442109</v>
      </c>
    </row>
    <row r="37" spans="1:51" s="2" customFormat="1" x14ac:dyDescent="0.35">
      <c r="A37" s="80" t="str">
        <f t="shared" si="3"/>
        <v>North Macedonia</v>
      </c>
      <c r="B37" s="104" t="e">
        <f t="shared" si="4"/>
        <v>#DIV/0!</v>
      </c>
      <c r="C37" s="105">
        <f t="shared" si="4"/>
        <v>9.3088660085736912</v>
      </c>
      <c r="D37" s="105">
        <f t="shared" si="5"/>
        <v>6.4035719091637073</v>
      </c>
      <c r="E37" s="105">
        <f t="shared" si="5"/>
        <v>1.9858422134105491</v>
      </c>
      <c r="F37" s="106">
        <f t="shared" si="5"/>
        <v>3.7531740584661111</v>
      </c>
      <c r="G37" s="105">
        <f t="shared" si="5"/>
        <v>2.9204972730144876</v>
      </c>
      <c r="H37" s="106">
        <f t="shared" si="5"/>
        <v>2.8957784544587137</v>
      </c>
      <c r="I37" s="105">
        <f t="shared" si="5"/>
        <v>2.6138876199609515</v>
      </c>
      <c r="J37" s="106">
        <f t="shared" si="5"/>
        <v>3.3776068014088221</v>
      </c>
      <c r="K37" s="105">
        <f t="shared" si="5"/>
        <v>4.0038704456353074</v>
      </c>
      <c r="L37" s="7">
        <f t="shared" si="5"/>
        <v>4.0317644616555048</v>
      </c>
      <c r="M37" s="7">
        <f t="shared" si="5"/>
        <v>3.2049594175815348</v>
      </c>
      <c r="N37" s="373">
        <f t="shared" si="5"/>
        <v>2.0360733916693783</v>
      </c>
      <c r="O37" s="171">
        <f t="shared" si="5"/>
        <v>1.852843181024133</v>
      </c>
      <c r="P37" s="373">
        <v>1.1499999999999999</v>
      </c>
      <c r="Q37" s="373">
        <f t="shared" si="18"/>
        <v>1.623551932199981</v>
      </c>
      <c r="R37"/>
      <c r="S37" s="104" t="e">
        <f t="shared" si="7"/>
        <v>#DIV/0!</v>
      </c>
      <c r="T37" s="105">
        <f t="shared" si="7"/>
        <v>5.9859507031547539</v>
      </c>
      <c r="U37" s="105">
        <f t="shared" si="7"/>
        <v>8.0072282464856848</v>
      </c>
      <c r="V37" s="105">
        <f t="shared" si="7"/>
        <v>9.9777688571293375</v>
      </c>
      <c r="W37" s="106">
        <f t="shared" si="7"/>
        <v>8.2936344090292362</v>
      </c>
      <c r="X37" s="105">
        <f t="shared" si="7"/>
        <v>7.2001019802321613</v>
      </c>
      <c r="Y37" s="106">
        <f>H18*$A$31</f>
        <v>9.6681262963816543</v>
      </c>
      <c r="Z37" s="106">
        <f t="shared" si="8"/>
        <v>7.5680933831699733</v>
      </c>
      <c r="AA37" s="106">
        <f t="shared" si="8"/>
        <v>5.9134200581375733</v>
      </c>
      <c r="AB37" s="106">
        <f t="shared" si="8"/>
        <v>7.5585247388775683</v>
      </c>
      <c r="AC37" s="230">
        <f t="shared" si="8"/>
        <v>10.4369573208558</v>
      </c>
      <c r="AD37" s="270">
        <f t="shared" si="8"/>
        <v>13.4014763317511</v>
      </c>
      <c r="AE37" s="270">
        <f t="shared" si="9"/>
        <v>7.7792026570005088</v>
      </c>
      <c r="AF37" s="270">
        <f t="shared" si="10"/>
        <v>7.6921126853014163</v>
      </c>
      <c r="AG37" s="373">
        <v>3.64</v>
      </c>
      <c r="AH37" s="373">
        <f t="shared" si="11"/>
        <v>7.2644906154884641</v>
      </c>
      <c r="AJ37" s="184" t="e">
        <f t="shared" si="12"/>
        <v>#DIV/0!</v>
      </c>
      <c r="AK37" s="106">
        <f t="shared" si="12"/>
        <v>6.4749656509095619</v>
      </c>
      <c r="AL37" s="106">
        <f t="shared" si="12"/>
        <v>8.4390126407002715</v>
      </c>
      <c r="AM37" s="106">
        <f t="shared" si="12"/>
        <v>9.1012504119377411</v>
      </c>
      <c r="AN37" s="106">
        <f t="shared" si="12"/>
        <v>9.1220804572408518</v>
      </c>
      <c r="AO37" s="106">
        <f t="shared" si="12"/>
        <v>8.7831445549866185</v>
      </c>
      <c r="AP37" s="106">
        <f t="shared" si="13"/>
        <v>17.924292304151614</v>
      </c>
      <c r="AQ37" s="106">
        <f t="shared" si="13"/>
        <v>9.689898638825607</v>
      </c>
      <c r="AR37" s="106">
        <f t="shared" si="13"/>
        <v>6.3402463660142789</v>
      </c>
      <c r="AS37" s="107">
        <f t="shared" si="13"/>
        <v>11.139868875399083</v>
      </c>
      <c r="AT37" s="270">
        <f t="shared" si="13"/>
        <v>7.9010695507505879</v>
      </c>
      <c r="AU37" s="270">
        <f t="shared" si="13"/>
        <v>9.5022601023939579</v>
      </c>
      <c r="AV37" s="270">
        <f t="shared" si="14"/>
        <v>8.2583460542793272</v>
      </c>
      <c r="AW37" s="270">
        <f t="shared" si="15"/>
        <v>8.4995189123196848</v>
      </c>
      <c r="AX37" s="373">
        <v>4.17</v>
      </c>
      <c r="AY37" s="373">
        <f t="shared" si="16"/>
        <v>8.9613114492773356</v>
      </c>
    </row>
    <row r="38" spans="1:51" s="2" customFormat="1" x14ac:dyDescent="0.35">
      <c r="A38" s="80" t="str">
        <f t="shared" si="3"/>
        <v>Serbia</v>
      </c>
      <c r="B38" s="108" t="e">
        <f t="shared" si="4"/>
        <v>#DIV/0!</v>
      </c>
      <c r="C38" s="109">
        <f t="shared" si="4"/>
        <v>3.1754473642038894</v>
      </c>
      <c r="D38" s="109">
        <f t="shared" si="5"/>
        <v>3.2009479834309262</v>
      </c>
      <c r="E38" s="109">
        <f t="shared" si="5"/>
        <v>3.0807917453718381</v>
      </c>
      <c r="F38" s="110">
        <f t="shared" si="5"/>
        <v>2.9540149632842136</v>
      </c>
      <c r="G38" s="109">
        <f t="shared" si="5"/>
        <v>2.8915637906979077</v>
      </c>
      <c r="H38" s="110">
        <f t="shared" si="5"/>
        <v>2.7553487056389212</v>
      </c>
      <c r="I38" s="109">
        <f t="shared" si="5"/>
        <v>2.8621709510517803</v>
      </c>
      <c r="J38" s="110">
        <f t="shared" si="5"/>
        <v>2.8367922237646459</v>
      </c>
      <c r="K38" s="109">
        <f t="shared" si="5"/>
        <v>2.8477857914829605</v>
      </c>
      <c r="L38" s="7">
        <f t="shared" si="5"/>
        <v>2.8861157399117254</v>
      </c>
      <c r="M38" s="7">
        <f t="shared" si="5"/>
        <v>2.0656592716967945</v>
      </c>
      <c r="N38" s="373">
        <f t="shared" si="5"/>
        <v>1.2808232882258632</v>
      </c>
      <c r="O38" s="171">
        <f t="shared" si="5"/>
        <v>1.2335138769668317</v>
      </c>
      <c r="P38" s="373">
        <f t="shared" si="18"/>
        <v>1.1909492614988617</v>
      </c>
      <c r="Q38" s="373">
        <f t="shared" si="18"/>
        <v>1.1887788196037787</v>
      </c>
      <c r="R38"/>
      <c r="S38" s="108" t="e">
        <f t="shared" si="7"/>
        <v>#DIV/0!</v>
      </c>
      <c r="T38" s="109">
        <f t="shared" si="7"/>
        <v>23.389891507885253</v>
      </c>
      <c r="U38" s="109">
        <f t="shared" si="7"/>
        <v>19.779618668314882</v>
      </c>
      <c r="V38" s="109">
        <f t="shared" si="7"/>
        <v>13.203821812340022</v>
      </c>
      <c r="W38" s="110">
        <f t="shared" si="7"/>
        <v>11.749466310182594</v>
      </c>
      <c r="X38" s="109">
        <f t="shared" si="7"/>
        <v>11.146372379301164</v>
      </c>
      <c r="Y38" s="110">
        <f>H19*$A$31</f>
        <v>12.750862622559803</v>
      </c>
      <c r="Z38" s="110">
        <f t="shared" si="8"/>
        <v>14.035573243146263</v>
      </c>
      <c r="AA38" s="110">
        <f t="shared" si="8"/>
        <v>12.928537717030922</v>
      </c>
      <c r="AB38" s="110">
        <f t="shared" si="8"/>
        <v>10.786142684095235</v>
      </c>
      <c r="AC38" s="272">
        <f t="shared" si="8"/>
        <v>9.8374618722107456</v>
      </c>
      <c r="AD38" s="271">
        <f t="shared" si="8"/>
        <v>10.569401380269092</v>
      </c>
      <c r="AE38" s="270">
        <f t="shared" si="9"/>
        <v>5.462780978049131</v>
      </c>
      <c r="AF38" s="270">
        <f t="shared" si="10"/>
        <v>4.7080547292672579</v>
      </c>
      <c r="AG38" s="373">
        <f t="shared" si="11"/>
        <v>5.0851375098943246</v>
      </c>
      <c r="AH38" s="373">
        <f t="shared" si="11"/>
        <v>5.2288973936340666</v>
      </c>
      <c r="AJ38" s="185" t="e">
        <f t="shared" si="12"/>
        <v>#DIV/0!</v>
      </c>
      <c r="AK38" s="110">
        <f t="shared" si="12"/>
        <v>13.040673447423773</v>
      </c>
      <c r="AL38" s="110">
        <f t="shared" si="12"/>
        <v>18.191327640830906</v>
      </c>
      <c r="AM38" s="110">
        <f t="shared" si="12"/>
        <v>14.652302384266394</v>
      </c>
      <c r="AN38" s="110">
        <f t="shared" si="12"/>
        <v>15.682486229961631</v>
      </c>
      <c r="AO38" s="110">
        <f t="shared" si="12"/>
        <v>14.338576767894429</v>
      </c>
      <c r="AP38" s="110">
        <f t="shared" si="13"/>
        <v>22.001967869442041</v>
      </c>
      <c r="AQ38" s="110">
        <f t="shared" si="13"/>
        <v>32.77841338986542</v>
      </c>
      <c r="AR38" s="110">
        <f t="shared" si="13"/>
        <v>45.549191527625432</v>
      </c>
      <c r="AS38" s="111">
        <f t="shared" si="13"/>
        <v>20.951388016935262</v>
      </c>
      <c r="AT38" s="271">
        <f t="shared" si="13"/>
        <v>1.0729502639388033</v>
      </c>
      <c r="AU38" s="271">
        <f t="shared" si="13"/>
        <v>1.4315505117743381</v>
      </c>
      <c r="AV38" s="270">
        <f t="shared" si="14"/>
        <v>1.172904978740162</v>
      </c>
      <c r="AW38" s="270">
        <f t="shared" si="15"/>
        <v>0.40047485980838982</v>
      </c>
      <c r="AX38" s="373">
        <f t="shared" si="16"/>
        <v>0.49779257818597766</v>
      </c>
      <c r="AY38" s="373">
        <f t="shared" si="16"/>
        <v>0.59893755053377962</v>
      </c>
    </row>
    <row r="39" spans="1:51" s="2" customFormat="1" x14ac:dyDescent="0.35">
      <c r="A39" s="80"/>
      <c r="B39" s="105"/>
      <c r="C39" s="105"/>
      <c r="D39" s="105"/>
      <c r="E39" s="105"/>
      <c r="F39" s="106"/>
      <c r="G39" s="106"/>
    </row>
    <row r="40" spans="1:51" s="2" customFormat="1" x14ac:dyDescent="0.35">
      <c r="A40" s="80"/>
      <c r="B40" s="105"/>
      <c r="C40" s="105"/>
      <c r="D40" s="105"/>
      <c r="E40" s="105"/>
      <c r="F40" s="106"/>
      <c r="G40" s="106"/>
    </row>
    <row r="41" spans="1:51" s="2" customFormat="1" x14ac:dyDescent="0.35">
      <c r="A41" s="80"/>
      <c r="B41" s="105"/>
      <c r="C41" s="105"/>
      <c r="D41" s="105"/>
      <c r="E41" s="105"/>
      <c r="F41" s="106"/>
      <c r="G41" s="106"/>
    </row>
    <row r="42" spans="1:51" s="2" customFormat="1" x14ac:dyDescent="0.35">
      <c r="A42" s="80"/>
      <c r="B42" s="105"/>
      <c r="C42" s="105"/>
      <c r="D42" s="105"/>
      <c r="E42" s="105"/>
      <c r="F42" s="106"/>
      <c r="G42" s="106"/>
    </row>
    <row r="43" spans="1:51" s="2" customFormat="1" x14ac:dyDescent="0.35">
      <c r="A43" s="80"/>
      <c r="B43" s="105"/>
      <c r="C43" s="105"/>
      <c r="D43" s="105"/>
      <c r="E43" s="105"/>
      <c r="F43" s="106"/>
      <c r="G43" s="106"/>
    </row>
    <row r="44" spans="1:51" s="2" customFormat="1" x14ac:dyDescent="0.35">
      <c r="A44" s="80"/>
      <c r="B44" s="105"/>
      <c r="C44" s="105"/>
      <c r="D44" s="105"/>
      <c r="E44" s="105"/>
      <c r="F44" s="106"/>
      <c r="G44" s="106"/>
    </row>
    <row r="45" spans="1:51" s="2" customFormat="1" x14ac:dyDescent="0.35">
      <c r="A45" s="80"/>
      <c r="B45" s="105"/>
      <c r="C45" s="105"/>
      <c r="D45" s="105"/>
      <c r="E45" s="105"/>
      <c r="F45" s="106"/>
      <c r="G45" s="106"/>
    </row>
    <row r="46" spans="1:51" s="2" customFormat="1" x14ac:dyDescent="0.35">
      <c r="A46" s="80"/>
      <c r="B46" s="105"/>
      <c r="C46" s="105"/>
      <c r="D46" s="105"/>
      <c r="E46" s="105"/>
      <c r="F46" s="106"/>
      <c r="G46" s="106"/>
    </row>
    <row r="47" spans="1:51" s="2" customFormat="1" x14ac:dyDescent="0.35">
      <c r="A47" s="80"/>
      <c r="B47" s="105"/>
      <c r="C47" s="105"/>
      <c r="D47" s="105"/>
      <c r="E47" s="105"/>
      <c r="F47" s="106"/>
      <c r="G47" s="106"/>
    </row>
    <row r="48" spans="1:51" s="2" customFormat="1" x14ac:dyDescent="0.35">
      <c r="A48" s="80"/>
      <c r="B48" s="105"/>
      <c r="C48" s="105"/>
      <c r="D48" s="105"/>
      <c r="E48" s="105"/>
      <c r="F48" s="106"/>
      <c r="G48" s="106"/>
    </row>
    <row r="49" spans="1:9" s="2" customFormat="1" x14ac:dyDescent="0.35">
      <c r="A49" s="80"/>
      <c r="B49" s="83"/>
      <c r="C49" s="83"/>
      <c r="D49" s="83"/>
      <c r="E49" s="83"/>
    </row>
    <row r="50" spans="1:9" s="2" customFormat="1" x14ac:dyDescent="0.35">
      <c r="A50" s="80"/>
      <c r="B50" s="83"/>
      <c r="C50" s="83"/>
      <c r="D50" s="83"/>
      <c r="E50" s="83"/>
    </row>
    <row r="51" spans="1:9" s="2" customFormat="1" x14ac:dyDescent="0.35">
      <c r="A51" s="80"/>
      <c r="B51" s="83"/>
      <c r="C51" s="83"/>
      <c r="D51" s="83"/>
      <c r="E51" s="83"/>
    </row>
    <row r="52" spans="1:9" s="2" customFormat="1" x14ac:dyDescent="0.35">
      <c r="A52" s="80"/>
      <c r="B52" s="83"/>
      <c r="C52" s="83"/>
      <c r="D52" s="83"/>
      <c r="E52" s="83"/>
    </row>
    <row r="53" spans="1:9" s="2" customFormat="1" x14ac:dyDescent="0.35">
      <c r="A53" s="80"/>
      <c r="B53" s="83"/>
      <c r="C53" s="83"/>
      <c r="D53" s="83"/>
      <c r="E53" s="83"/>
    </row>
    <row r="54" spans="1:9" s="2" customFormat="1" x14ac:dyDescent="0.35">
      <c r="A54" s="80"/>
      <c r="B54" s="83"/>
      <c r="C54" s="83"/>
      <c r="D54" s="83"/>
      <c r="E54" s="83"/>
    </row>
    <row r="55" spans="1:9" s="2" customFormat="1" x14ac:dyDescent="0.35">
      <c r="A55" s="80"/>
      <c r="B55" s="83"/>
      <c r="C55" s="83"/>
      <c r="D55" s="83"/>
      <c r="E55" s="83"/>
    </row>
    <row r="56" spans="1:9" s="2" customFormat="1" x14ac:dyDescent="0.35">
      <c r="A56" s="80"/>
      <c r="B56" s="83"/>
      <c r="C56" s="83"/>
      <c r="D56" s="83"/>
      <c r="E56" s="83"/>
    </row>
    <row r="57" spans="1:9" s="2" customFormat="1" x14ac:dyDescent="0.35">
      <c r="A57" s="80"/>
      <c r="B57" s="83"/>
      <c r="C57" s="83"/>
      <c r="D57" s="83"/>
      <c r="E57" s="83"/>
    </row>
    <row r="58" spans="1:9" s="2" customFormat="1" x14ac:dyDescent="0.35">
      <c r="A58" s="80"/>
      <c r="B58" s="83"/>
      <c r="C58" s="83"/>
      <c r="D58" s="83"/>
      <c r="E58" s="83"/>
    </row>
    <row r="59" spans="1:9" s="2" customFormat="1" x14ac:dyDescent="0.35">
      <c r="A59" s="80"/>
      <c r="B59" s="83"/>
      <c r="C59" s="83"/>
      <c r="D59" s="83"/>
      <c r="E59" s="83"/>
    </row>
    <row r="60" spans="1:9" s="2" customFormat="1" x14ac:dyDescent="0.35">
      <c r="A60" s="80"/>
      <c r="B60" s="83"/>
      <c r="C60" s="83"/>
      <c r="D60" s="83"/>
      <c r="E60" s="83"/>
    </row>
    <row r="63" spans="1:9" x14ac:dyDescent="0.35">
      <c r="A63" s="393" t="s">
        <v>31</v>
      </c>
      <c r="B63" s="393"/>
      <c r="C63" s="393"/>
      <c r="D63" s="393"/>
      <c r="E63" s="393"/>
      <c r="F63" s="393"/>
      <c r="G63" s="393"/>
      <c r="H63" s="393"/>
      <c r="I63" s="393"/>
    </row>
    <row r="64" spans="1:9" x14ac:dyDescent="0.35">
      <c r="A64" s="393" t="s">
        <v>33</v>
      </c>
      <c r="B64" s="393"/>
      <c r="C64" s="393"/>
      <c r="D64" s="393"/>
      <c r="E64" s="393"/>
      <c r="F64" s="393"/>
      <c r="G64" s="393"/>
      <c r="H64" s="393"/>
      <c r="I64" s="393"/>
    </row>
    <row r="65" spans="1:17" x14ac:dyDescent="0.35">
      <c r="A65" s="12" t="s">
        <v>4</v>
      </c>
      <c r="B65" s="17" t="s">
        <v>5</v>
      </c>
      <c r="C65" s="10" t="s">
        <v>6</v>
      </c>
      <c r="D65" s="10" t="s">
        <v>54</v>
      </c>
      <c r="E65" s="10" t="s">
        <v>55</v>
      </c>
      <c r="F65" s="10" t="s">
        <v>153</v>
      </c>
      <c r="G65" s="10" t="s">
        <v>154</v>
      </c>
      <c r="H65" s="10" t="s">
        <v>201</v>
      </c>
      <c r="I65" s="10" t="s">
        <v>202</v>
      </c>
      <c r="J65" s="10" t="s">
        <v>204</v>
      </c>
      <c r="K65" s="10" t="s">
        <v>205</v>
      </c>
      <c r="L65" s="273" t="s">
        <v>246</v>
      </c>
      <c r="M65" s="274" t="s">
        <v>247</v>
      </c>
      <c r="N65" s="289" t="s">
        <v>249</v>
      </c>
      <c r="O65" s="287" t="s">
        <v>250</v>
      </c>
      <c r="P65" s="268" t="s">
        <v>298</v>
      </c>
      <c r="Q65" s="268" t="s">
        <v>299</v>
      </c>
    </row>
    <row r="66" spans="1:17" x14ac:dyDescent="0.35">
      <c r="A66" s="25" t="str">
        <f>'Q2 19-Q3 19'!K60</f>
        <v>Albania</v>
      </c>
      <c r="B66" s="24">
        <f>'Q4 18-Q1 19'!L52</f>
        <v>1.6199999999999999E-2</v>
      </c>
      <c r="C66" s="72">
        <f>'Q4 18-Q1 19'!P52</f>
        <v>1.43E-2</v>
      </c>
      <c r="D66" s="72">
        <f>'Q2 19-Q3 19'!L60</f>
        <v>1.3039353194898228E-2</v>
      </c>
      <c r="E66" s="72">
        <f>'Q2 19-Q3 19'!P60</f>
        <v>1.7395928254199385E-2</v>
      </c>
      <c r="F66" s="72">
        <f>'Q4 19-Q1 20'!L60</f>
        <v>1.1209495897269642E-2</v>
      </c>
      <c r="G66" s="72">
        <f>'Q4 19-Q1 20'!P60</f>
        <v>1.2803111740306777E-2</v>
      </c>
      <c r="H66" s="72">
        <f>'Q2 20-Q3 20'!L60</f>
        <v>1.1385039768151783E-2</v>
      </c>
      <c r="I66" s="72">
        <f>'Q2 20-Q3 20'!P60</f>
        <v>1.2076703305097043E-2</v>
      </c>
      <c r="J66" s="72">
        <v>1.2058274700303215E-2</v>
      </c>
      <c r="K66" s="239">
        <v>1.1335942871672579E-2</v>
      </c>
      <c r="L66" s="72">
        <f>'Q2 21-Q3 21'!L60</f>
        <v>1.3816040022996669E-2</v>
      </c>
      <c r="M66" s="72">
        <f>'Q2 21-Q3 21'!P60</f>
        <v>7.1958598801576575E-3</v>
      </c>
      <c r="N66" s="72">
        <f>'Q4 21 -Q1 22'!L72</f>
        <v>9.6272167933405713E-3</v>
      </c>
      <c r="O66" s="72">
        <f>'Q4 21 -Q1 22'!P72</f>
        <v>9.0412245682201485E-3</v>
      </c>
      <c r="P66" s="373">
        <f>'Q2 22 - Q3 22'!L72</f>
        <v>8.0123778539711917E-3</v>
      </c>
      <c r="Q66" s="373">
        <f>'Q2 22 - Q3 22'!P72</f>
        <v>7.0607976356160647E-3</v>
      </c>
    </row>
    <row r="67" spans="1:17" x14ac:dyDescent="0.35">
      <c r="A67" s="25" t="str">
        <f>'Q2 19-Q3 19'!K61</f>
        <v>Bosnia</v>
      </c>
      <c r="B67" s="24" t="e">
        <f>'Q4 18-Q1 19'!L51</f>
        <v>#DIV/0!</v>
      </c>
      <c r="C67" s="72" t="e">
        <f>'Q4 18-Q1 19'!P51</f>
        <v>#DIV/0!</v>
      </c>
      <c r="D67" s="72">
        <f>'Q2 19-Q3 19'!L61</f>
        <v>1.4088626568514132E-2</v>
      </c>
      <c r="E67" s="72">
        <f>'Q2 19-Q3 19'!P61</f>
        <v>1.2950275346670247E-2</v>
      </c>
      <c r="F67" s="72">
        <f>'Q4 19-Q1 20'!L61</f>
        <v>1.2769639456414943E-2</v>
      </c>
      <c r="G67" s="72">
        <f>'Q4 19-Q1 20'!P61</f>
        <v>1.0514462151664487E-2</v>
      </c>
      <c r="H67" s="72">
        <f>'Q2 20-Q3 20'!L61</f>
        <v>8.7940405271809043E-3</v>
      </c>
      <c r="I67" s="72">
        <f>'Q2 20-Q3 20'!P61</f>
        <v>1.0597986826456638E-2</v>
      </c>
      <c r="J67" s="72">
        <v>1.2000445255680028E-2</v>
      </c>
      <c r="K67" s="239">
        <v>9.1182776631416051E-3</v>
      </c>
      <c r="L67" s="72">
        <f>'Q2 21-Q3 21'!L61</f>
        <v>8.4313471150916589E-3</v>
      </c>
      <c r="M67" s="72">
        <f>'Q2 21-Q3 21'!P61</f>
        <v>1.7332292522985017E-3</v>
      </c>
      <c r="N67" s="72">
        <f>'Q4 21 -Q1 22'!L73</f>
        <v>5.2519375553621694E-3</v>
      </c>
      <c r="O67" s="72">
        <f>'Q4 21 -Q1 22'!P73</f>
        <v>4.9513967568992241E-3</v>
      </c>
      <c r="P67" s="373">
        <f>'Q2 22 - Q3 22'!L73</f>
        <v>4.8593638195040282E-3</v>
      </c>
      <c r="Q67" s="373">
        <f>'Q2 22 - Q3 22'!P73</f>
        <v>4.9314318446901833E-3</v>
      </c>
    </row>
    <row r="68" spans="1:17" x14ac:dyDescent="0.35">
      <c r="A68" s="12" t="str">
        <f>'Q2 19-Q3 19'!K62</f>
        <v>Kosovo*</v>
      </c>
      <c r="B68" s="24">
        <f>'Q4 18-Q1 19'!L53</f>
        <v>2.3415041442191503E-2</v>
      </c>
      <c r="C68" s="72">
        <f>'Q4 18-Q1 19'!P53</f>
        <v>1.9384940811096023E-2</v>
      </c>
      <c r="D68" s="72">
        <f>'Q2 19-Q3 19'!L62</f>
        <v>2.0522620915482518E-2</v>
      </c>
      <c r="E68" s="72">
        <f>'Q2 19-Q3 19'!P62</f>
        <v>1.2354442988122846E-2</v>
      </c>
      <c r="F68" s="72">
        <f>'Q4 19-Q1 20'!L62</f>
        <v>1.1078149270361774E-2</v>
      </c>
      <c r="G68" s="72">
        <f>'Q4 19-Q1 20'!P62</f>
        <v>1.0214104203578546E-2</v>
      </c>
      <c r="H68" s="72">
        <f>'Q2 20-Q3 20'!L62</f>
        <v>9.6454934290771972E-3</v>
      </c>
      <c r="I68" s="72">
        <f>'Q2 20-Q3 20'!P62</f>
        <v>9.4253742096765507E-3</v>
      </c>
      <c r="J68" s="72">
        <v>8.5019789330066757E-3</v>
      </c>
      <c r="K68" s="239">
        <v>8.4605500096200069E-3</v>
      </c>
      <c r="L68" s="72">
        <f>'Q2 21-Q3 21'!L62</f>
        <v>8.4825108403765708E-3</v>
      </c>
      <c r="M68" s="72">
        <f>'Q2 21-Q3 21'!P62</f>
        <v>8.6298801926207851E-3</v>
      </c>
      <c r="N68" s="72">
        <f>'Q4 21 -Q1 22'!L74</f>
        <v>8.4416356673762804E-3</v>
      </c>
      <c r="O68" s="72">
        <f>'Q4 21 -Q1 22'!P74</f>
        <v>7.4407603960842282E-3</v>
      </c>
      <c r="P68" s="373">
        <f>'Q2 22 - Q3 22'!L74</f>
        <v>7.3500195123312644E-3</v>
      </c>
      <c r="Q68" s="373">
        <f>'Q2 22 - Q3 22'!P74</f>
        <v>7.2094321642047019E-3</v>
      </c>
    </row>
    <row r="69" spans="1:17" x14ac:dyDescent="0.35">
      <c r="A69" s="12" t="str">
        <f>'Q2 19-Q3 19'!K63</f>
        <v>Montenegro</v>
      </c>
      <c r="B69" s="24">
        <f>'Q4 18-Q1 19'!L55</f>
        <v>1.6155712455322289E-2</v>
      </c>
      <c r="C69" s="72">
        <f>'Q4 18-Q1 19'!P55</f>
        <v>7.310631622729975E-3</v>
      </c>
      <c r="D69" s="72">
        <f>'Q2 19-Q3 19'!L63</f>
        <v>7.8996304623006417E-3</v>
      </c>
      <c r="E69" s="72">
        <f>'Q2 19-Q3 19'!P63</f>
        <v>7.9544268882062036E-3</v>
      </c>
      <c r="F69" s="72">
        <f>'Q4 19-Q1 20'!L63</f>
        <v>7.5725759431211894E-3</v>
      </c>
      <c r="G69" s="72">
        <f>'Q4 19-Q1 20'!P63</f>
        <v>6.6757593923319264E-3</v>
      </c>
      <c r="H69" s="72">
        <f>'Q2 20-Q3 20'!L63</f>
        <v>5.4300447243368407E-3</v>
      </c>
      <c r="I69" s="72">
        <f>'Q2 20-Q3 20'!P63</f>
        <v>8.2947588137209007E-3</v>
      </c>
      <c r="J69" s="72">
        <v>6.7855107279991287E-3</v>
      </c>
      <c r="K69" s="239">
        <v>6.9891595084188469E-3</v>
      </c>
      <c r="L69" s="72">
        <f>'Q2 21-Q3 21'!L63</f>
        <v>7.1274722257108798E-3</v>
      </c>
      <c r="M69" s="72">
        <f>'Q2 21-Q3 21'!P63</f>
        <v>5.5623190778720704E-3</v>
      </c>
      <c r="N69" s="72">
        <f>'Q4 21 -Q1 22'!L75</f>
        <v>3.4546722340565166E-3</v>
      </c>
      <c r="O69" s="72">
        <f>'Q4 21 -Q1 22'!P75</f>
        <v>3.7111035304195276E-3</v>
      </c>
      <c r="P69" s="373">
        <f>'Q2 22 - Q3 22'!L75</f>
        <v>5.13783770685313E-3</v>
      </c>
      <c r="Q69" s="373">
        <f>'Q2 22 - Q3 22'!P75</f>
        <v>5.3487120457958656E-3</v>
      </c>
    </row>
    <row r="70" spans="1:17" x14ac:dyDescent="0.35">
      <c r="A70" s="12" t="str">
        <f>'Q2 19-Q3 19'!K64</f>
        <v>North Macedonia</v>
      </c>
      <c r="B70" s="62" t="e">
        <f>'Q4 18-Q1 19'!L54</f>
        <v>#DIV/0!</v>
      </c>
      <c r="C70" s="73">
        <f>'Q4 18-Q1 19'!P54</f>
        <v>1.8459325798566389E-2</v>
      </c>
      <c r="D70" s="72">
        <f>'Q2 19-Q3 19'!L64</f>
        <v>1.996857784767779E-2</v>
      </c>
      <c r="E70" s="72">
        <f>'Q2 19-Q3 19'!P64</f>
        <v>1.8049021723157279E-2</v>
      </c>
      <c r="F70" s="72">
        <f>'Q4 19-Q1 20'!L64</f>
        <v>1.6293923086364903E-2</v>
      </c>
      <c r="G70" s="72">
        <f>'Q4 19-Q1 20'!P64</f>
        <v>1.535849037174637E-2</v>
      </c>
      <c r="H70" s="72">
        <f>'Q2 20-Q3 20'!L64</f>
        <v>1.4229188860143053E-2</v>
      </c>
      <c r="I70" s="72">
        <f>'Q2 20-Q3 20'!P64</f>
        <v>1.4914210991714166E-2</v>
      </c>
      <c r="J70" s="72">
        <v>2.1834510938865268E-2</v>
      </c>
      <c r="K70" s="239">
        <v>1.5135805090580006E-2</v>
      </c>
      <c r="L70" s="72">
        <f>'Q2 21-Q3 21'!L64</f>
        <v>1.5390015075016115E-2</v>
      </c>
      <c r="M70" s="72">
        <f>'Q2 21-Q3 21'!P64</f>
        <v>8.427183115141984E-3</v>
      </c>
      <c r="N70" s="72">
        <f>'Q4 21 -Q1 22'!L76</f>
        <v>7.9782637094949586E-3</v>
      </c>
      <c r="O70" s="72">
        <f>'Q4 21 -Q1 22'!P76</f>
        <v>7.7340966748800184E-3</v>
      </c>
      <c r="P70" s="373">
        <f>'Q2 22 - Q3 22'!L76</f>
        <v>9.9999999999999985E-3</v>
      </c>
      <c r="Q70" s="373">
        <f>'Q2 22 - Q3 22'!P76</f>
        <v>1.0000000000000002E-2</v>
      </c>
    </row>
    <row r="71" spans="1:17" x14ac:dyDescent="0.35">
      <c r="A71" s="12" t="str">
        <f>'Q2 19-Q3 19'!K65</f>
        <v>Serbia</v>
      </c>
      <c r="B71" s="24" t="e">
        <f>'Q4 18-Q1 19'!L56</f>
        <v>#DIV/0!</v>
      </c>
      <c r="C71" s="72">
        <f>'Q4 18-Q1 19'!P56</f>
        <v>5.945014399888965E-3</v>
      </c>
      <c r="D71" s="72">
        <f>'Q2 19-Q3 19'!L65</f>
        <v>6.2730823914519005E-3</v>
      </c>
      <c r="E71" s="72">
        <f>'Q2 19-Q3 19'!P65</f>
        <v>7.0952095111253537E-3</v>
      </c>
      <c r="F71" s="72">
        <f>'Q4 19-Q1 20'!L65</f>
        <v>6.6627000912227417E-3</v>
      </c>
      <c r="G71" s="72">
        <f>'Q4 19-Q1 20'!P65</f>
        <v>6.7702545775496859E-3</v>
      </c>
      <c r="H71" s="72">
        <f>'Q2 20-Q3 20'!L65</f>
        <v>5.3504896766703074E-3</v>
      </c>
      <c r="I71" s="72">
        <f>'Q2 20-Q3 20'!P65</f>
        <v>5.8587813708715344E-3</v>
      </c>
      <c r="J71" s="72">
        <v>5.8894124077464019E-3</v>
      </c>
      <c r="K71" s="239">
        <v>6.2559726673826824E-3</v>
      </c>
      <c r="L71" s="72">
        <f>'Q2 21-Q3 21'!L65</f>
        <v>6.9728636332698065E-3</v>
      </c>
      <c r="M71" s="72">
        <f>'Q2 21-Q3 21'!P65</f>
        <v>5.3338721617755928E-3</v>
      </c>
      <c r="N71" s="72">
        <f>'Q4 21 -Q1 22'!L77</f>
        <v>4.9553180021596087E-3</v>
      </c>
      <c r="O71" s="72">
        <f>'Q4 21 -Q1 22'!P77</f>
        <v>4.5807004517839037E-3</v>
      </c>
      <c r="P71" s="373">
        <f>'Q2 22 - Q3 22'!L77</f>
        <v>4.889552450306419E-3</v>
      </c>
      <c r="Q71" s="373">
        <f>'Q2 22 - Q3 22'!P77</f>
        <v>5.1296116251725796E-3</v>
      </c>
    </row>
    <row r="72" spans="1:17" x14ac:dyDescent="0.35">
      <c r="A72" s="3"/>
      <c r="B72" s="1"/>
      <c r="C72" s="1"/>
      <c r="D72" s="1"/>
      <c r="E72" s="1"/>
      <c r="F72" s="1"/>
      <c r="G72" s="1"/>
      <c r="H72" s="1"/>
      <c r="I72" s="1"/>
    </row>
    <row r="73" spans="1:17" x14ac:dyDescent="0.35">
      <c r="A73" s="406" t="s">
        <v>34</v>
      </c>
      <c r="B73" s="406"/>
      <c r="C73" s="406"/>
      <c r="D73" s="406"/>
      <c r="E73" s="406"/>
      <c r="F73" s="406"/>
      <c r="G73" s="406"/>
      <c r="H73" s="406"/>
      <c r="I73" s="406"/>
    </row>
    <row r="74" spans="1:17" x14ac:dyDescent="0.35">
      <c r="A74" s="59" t="s">
        <v>4</v>
      </c>
      <c r="B74" s="59" t="s">
        <v>5</v>
      </c>
      <c r="C74" s="55" t="s">
        <v>6</v>
      </c>
      <c r="D74" s="55" t="s">
        <v>54</v>
      </c>
      <c r="E74" s="55" t="s">
        <v>55</v>
      </c>
      <c r="F74" s="59" t="s">
        <v>153</v>
      </c>
      <c r="G74" s="55" t="s">
        <v>154</v>
      </c>
      <c r="H74" s="55" t="s">
        <v>201</v>
      </c>
      <c r="I74" s="55" t="s">
        <v>202</v>
      </c>
      <c r="J74" s="55" t="s">
        <v>204</v>
      </c>
      <c r="K74" s="242" t="s">
        <v>205</v>
      </c>
      <c r="L74" s="275" t="s">
        <v>246</v>
      </c>
      <c r="M74" s="276" t="s">
        <v>247</v>
      </c>
      <c r="N74" s="289" t="s">
        <v>249</v>
      </c>
      <c r="O74" s="287" t="s">
        <v>250</v>
      </c>
      <c r="P74" s="268" t="s">
        <v>298</v>
      </c>
      <c r="Q74" s="268" t="s">
        <v>299</v>
      </c>
    </row>
    <row r="75" spans="1:17" x14ac:dyDescent="0.35">
      <c r="A75" s="22" t="str">
        <f>'Q2 19-Q3 19'!K60</f>
        <v>Albania</v>
      </c>
      <c r="B75" s="60">
        <f>'Q4 18-Q1 19'!M52</f>
        <v>1.7500000000000002E-2</v>
      </c>
      <c r="C75" s="167">
        <f>'Q4 18-Q1 19'!Q52</f>
        <v>1.4800000000000001E-2</v>
      </c>
      <c r="D75" s="167">
        <f>'Q2 19-Q3 19'!M60</f>
        <v>1.5958491237859841E-2</v>
      </c>
      <c r="E75" s="167">
        <f>'Q2 19-Q3 19'!Q60</f>
        <v>1.7237880270478789E-2</v>
      </c>
      <c r="F75" s="60">
        <f>'Q4 19-Q1 20'!M60</f>
        <v>1.7567636036955266E-2</v>
      </c>
      <c r="G75" s="167">
        <f>'Q4 19-Q1 20'!Q60</f>
        <v>1.7824715617675214E-2</v>
      </c>
      <c r="H75" s="167">
        <f>'Q2 20-Q3 20'!M60</f>
        <v>2.301072616481771E-2</v>
      </c>
      <c r="I75" s="167">
        <f>'Q2 20-Q3 20'!Q60</f>
        <v>1.6666077503971703E-2</v>
      </c>
      <c r="J75" s="167">
        <v>1.8286887128904403E-2</v>
      </c>
      <c r="K75" s="245">
        <v>1.5774093835734058E-2</v>
      </c>
      <c r="L75" s="277">
        <f>'Q2 21-Q3 21'!M60</f>
        <v>1.8048022812413956E-2</v>
      </c>
      <c r="M75" s="240">
        <f>'Q2 21-Q3 21'!Q60</f>
        <v>1.7444495908162036E-2</v>
      </c>
      <c r="N75" s="62">
        <f>'Q4 21 -Q1 22'!M72</f>
        <v>1.7636958012725842E-2</v>
      </c>
      <c r="O75" s="62">
        <f>'Q4 21 -Q1 22'!Q72</f>
        <v>1.8915002017002584E-2</v>
      </c>
      <c r="P75" s="373">
        <f>'Q2 22 - Q3 22'!M72</f>
        <v>1.7053759663644551E-2</v>
      </c>
      <c r="Q75" s="373">
        <f>'Q2 22 - Q3 22'!Q72</f>
        <v>1.7971710305174294E-2</v>
      </c>
    </row>
    <row r="76" spans="1:17" x14ac:dyDescent="0.35">
      <c r="A76" s="22" t="str">
        <f>'Q2 19-Q3 19'!K61</f>
        <v>Bosnia</v>
      </c>
      <c r="B76" s="60" t="e">
        <f>'Q4 18-Q1 19'!M51</f>
        <v>#DIV/0!</v>
      </c>
      <c r="C76" s="167" t="e">
        <f>'Q4 18-Q1 19'!Q51</f>
        <v>#DIV/0!</v>
      </c>
      <c r="D76" s="167">
        <f>'Q2 19-Q3 19'!M61</f>
        <v>2.3964702232820857E-2</v>
      </c>
      <c r="E76" s="167">
        <f>'Q2 19-Q3 19'!Q61</f>
        <v>2.3269679594738642E-2</v>
      </c>
      <c r="F76" s="60">
        <f>'Q4 19-Q1 20'!M61</f>
        <v>1.8426134101472532E-2</v>
      </c>
      <c r="G76" s="167">
        <f>'Q4 19-Q1 20'!Q61</f>
        <v>1.6339188311290342E-2</v>
      </c>
      <c r="H76" s="167">
        <f>'Q2 20-Q3 20'!M61</f>
        <v>1.3237968146205958E-2</v>
      </c>
      <c r="I76" s="167">
        <f>'Q2 20-Q3 20'!Q61</f>
        <v>1.2036255359496966E-2</v>
      </c>
      <c r="J76" s="167">
        <v>1.2271065734764507E-2</v>
      </c>
      <c r="K76" s="246">
        <v>1.2543991648213623E-2</v>
      </c>
      <c r="L76" s="277">
        <f>'Q2 21-Q3 21'!M61</f>
        <v>1.2623713874809138E-2</v>
      </c>
      <c r="M76" s="240">
        <f>'Q2 21-Q3 21'!Q61</f>
        <v>1.5610925585094557E-2</v>
      </c>
      <c r="N76" s="62">
        <f>'Q4 21 -Q1 22'!M73</f>
        <v>1.4176298072996606E-2</v>
      </c>
      <c r="O76" s="62">
        <f>'Q4 21 -Q1 22'!Q73</f>
        <v>1.179954999329166E-2</v>
      </c>
      <c r="P76" s="373">
        <f>'Q2 22 - Q3 22'!M73</f>
        <v>1.2710027422539294E-2</v>
      </c>
      <c r="Q76" s="373">
        <f>'Q2 22 - Q3 22'!Q73</f>
        <v>1.3364621868187921E-2</v>
      </c>
    </row>
    <row r="77" spans="1:17" x14ac:dyDescent="0.35">
      <c r="A77" s="5" t="str">
        <f>'Q2 19-Q3 19'!K62</f>
        <v>Kosovo*</v>
      </c>
      <c r="B77" s="60">
        <f>'Q4 18-Q1 19'!M53</f>
        <v>2.3632594498798672E-2</v>
      </c>
      <c r="C77" s="167">
        <f>'Q4 18-Q1 19'!Q53</f>
        <v>2.2588130369262528E-2</v>
      </c>
      <c r="D77" s="60">
        <f>'Q2 19-Q3 19'!M62</f>
        <v>2.5438070801885541E-2</v>
      </c>
      <c r="E77" s="60">
        <f>'Q2 19-Q3 19'!Q62</f>
        <v>3.4075862134075555E-2</v>
      </c>
      <c r="F77" s="60">
        <f>'Q4 19-Q1 20'!M62</f>
        <v>2.7737463412256625E-2</v>
      </c>
      <c r="G77" s="167">
        <f>'Q4 19-Q1 20'!Q62</f>
        <v>1.9340673879860246E-2</v>
      </c>
      <c r="H77" s="60">
        <f>'Q2 20-Q3 20'!M62</f>
        <v>2.1007912596722318E-2</v>
      </c>
      <c r="I77" s="60">
        <f>'Q2 20-Q3 20'!Q62</f>
        <v>1.9541683888601214E-2</v>
      </c>
      <c r="J77" s="167">
        <v>1.8547835152363322E-2</v>
      </c>
      <c r="K77" s="246">
        <v>2.1646969691371629E-2</v>
      </c>
      <c r="L77" s="277">
        <f>'Q2 21-Q3 21'!M62</f>
        <v>1.8549947525032792E-2</v>
      </c>
      <c r="M77" s="240">
        <f>'Q2 21-Q3 21'!Q62</f>
        <v>1.8353557949288578E-2</v>
      </c>
      <c r="N77" s="62">
        <f>'Q4 21 -Q1 22'!M74</f>
        <v>1.7159068971380094E-2</v>
      </c>
      <c r="O77" s="62">
        <f>'Q4 21 -Q1 22'!Q74</f>
        <v>1.745921982900725E-2</v>
      </c>
      <c r="P77" s="373">
        <f>'Q2 22 - Q3 22'!M74</f>
        <v>1.7476296843807949E-2</v>
      </c>
      <c r="Q77" s="373">
        <f>'Q2 22 - Q3 22'!Q74</f>
        <v>1.9336834300280426E-2</v>
      </c>
    </row>
    <row r="78" spans="1:17" x14ac:dyDescent="0.35">
      <c r="A78" s="5" t="str">
        <f>'Q2 19-Q3 19'!K63</f>
        <v>Montenegro</v>
      </c>
      <c r="B78" s="60">
        <f>'Q4 18-Q1 19'!M55</f>
        <v>2.5177525138508138E-2</v>
      </c>
      <c r="C78" s="19">
        <f>'Q4 18-Q1 19'!Q55</f>
        <v>1.930514274135325E-2</v>
      </c>
      <c r="D78" s="167">
        <f>'Q2 19-Q3 19'!M63</f>
        <v>2.1175726151092991E-2</v>
      </c>
      <c r="E78" s="167">
        <f>'Q2 19-Q3 19'!Q63</f>
        <v>1.4977712709739764E-2</v>
      </c>
      <c r="F78" s="60">
        <f>'Q4 19-Q1 20'!M63</f>
        <v>1.6560479184983452E-2</v>
      </c>
      <c r="G78" s="19">
        <f>'Q4 19-Q1 20'!Q63</f>
        <v>1.2981345868909363E-2</v>
      </c>
      <c r="H78" s="167">
        <f>'Q2 20-Q3 20'!M63</f>
        <v>1.9790520374143205E-2</v>
      </c>
      <c r="I78" s="167">
        <f>'Q2 20-Q3 20'!Q63</f>
        <v>2.04683261763745E-2</v>
      </c>
      <c r="J78" s="167">
        <v>2.3260239714809495E-2</v>
      </c>
      <c r="K78" s="246">
        <v>2.0246767255365426E-2</v>
      </c>
      <c r="L78" s="277">
        <f>'Q2 21-Q3 21'!M63</f>
        <v>1.3031689958543992E-2</v>
      </c>
      <c r="M78" s="240">
        <f>'Q2 21-Q3 21'!Q63</f>
        <v>1.2734010483795305E-2</v>
      </c>
      <c r="N78" s="62">
        <f>'Q4 21 -Q1 22'!M75</f>
        <v>1.1389105378623204E-2</v>
      </c>
      <c r="O78" s="62">
        <f>'Q4 21 -Q1 22'!Q75</f>
        <v>1.0428628251799474E-2</v>
      </c>
      <c r="P78" s="373">
        <f>'Q2 22 - Q3 22'!M75</f>
        <v>1.0628982305808745E-2</v>
      </c>
      <c r="Q78" s="373">
        <f>'Q2 22 - Q3 22'!Q75</f>
        <v>1.0584841061834636E-2</v>
      </c>
    </row>
    <row r="79" spans="1:17" x14ac:dyDescent="0.35">
      <c r="A79" s="5" t="str">
        <f>'Q2 19-Q3 19'!K64</f>
        <v>North Macedonia</v>
      </c>
      <c r="B79" s="60" t="e">
        <f>'Q4 18-Q1 19'!M54</f>
        <v>#DIV/0!</v>
      </c>
      <c r="C79" s="167">
        <f>'Q4 18-Q1 19'!Q54</f>
        <v>2.744865267980123E-2</v>
      </c>
      <c r="D79" s="19">
        <f>'Q2 19-Q3 19'!M64</f>
        <v>2.7800580792226248E-2</v>
      </c>
      <c r="E79" s="19">
        <f>'Q2 19-Q3 19'!Q64</f>
        <v>3.1687926907327038E-2</v>
      </c>
      <c r="F79" s="60">
        <f>'Q4 19-Q1 20'!M64</f>
        <v>2.8286604815863033E-2</v>
      </c>
      <c r="G79" s="167">
        <f>'Q4 19-Q1 20'!Q64</f>
        <v>2.2084164850029831E-2</v>
      </c>
      <c r="H79" s="19">
        <f>'Q2 20-Q3 20'!M64</f>
        <v>2.4383523901363825E-2</v>
      </c>
      <c r="I79" s="19">
        <f>'Q2 20-Q3 20'!Q64</f>
        <v>1.9348471227056616E-2</v>
      </c>
      <c r="J79" s="167">
        <v>1.653102729884455E-2</v>
      </c>
      <c r="K79" s="246">
        <v>1.5493926654103884E-2</v>
      </c>
      <c r="L79" s="277">
        <f>'Q2 21-Q3 21'!M64</f>
        <v>1.6712743078617597E-2</v>
      </c>
      <c r="M79" s="240">
        <f>'Q2 21-Q3 21'!Q64</f>
        <v>1.6844324805647869E-2</v>
      </c>
      <c r="N79" s="62">
        <f>'Q4 21 -Q1 22'!M76</f>
        <v>1.3939521159163443E-2</v>
      </c>
      <c r="O79" s="62">
        <f>'Q4 21 -Q1 22'!Q76</f>
        <v>1.1887398396511591E-2</v>
      </c>
      <c r="P79" s="373">
        <f>'Q2 22 - Q3 22'!M76</f>
        <v>1.3923174253257094E-2</v>
      </c>
      <c r="Q79" s="373">
        <f>'Q2 22 - Q3 22'!Q76</f>
        <v>1.3390888100360057E-2</v>
      </c>
    </row>
    <row r="80" spans="1:17" x14ac:dyDescent="0.35">
      <c r="A80" s="61" t="str">
        <f>'Q2 19-Q3 19'!K65</f>
        <v>Serbia</v>
      </c>
      <c r="B80" s="76" t="e">
        <f>'Q4 18-Q1 19'!M56</f>
        <v>#DIV/0!</v>
      </c>
      <c r="C80" s="168">
        <f>'Q4 18-Q1 19'!Q56</f>
        <v>1.6486254269693225E-2</v>
      </c>
      <c r="D80" s="168">
        <f>'Q2 19-Q3 19'!M65</f>
        <v>1.5718442481198452E-2</v>
      </c>
      <c r="E80" s="168">
        <f>'Q2 19-Q3 19'!Q65</f>
        <v>1.7811818732557987E-2</v>
      </c>
      <c r="F80" s="76">
        <f>'Q4 19-Q1 20'!M65</f>
        <v>1.541638532056885E-2</v>
      </c>
      <c r="G80" s="168">
        <f>'Q4 19-Q1 20'!Q65</f>
        <v>1.3423466924191212E-2</v>
      </c>
      <c r="H80" s="168">
        <f>'Q2 20-Q3 20'!M65</f>
        <v>1.9509006839261937E-2</v>
      </c>
      <c r="I80" s="168">
        <f>'Q2 20-Q3 20'!Q65</f>
        <v>1.9757645521272484E-2</v>
      </c>
      <c r="J80" s="168">
        <v>1.7672053749773015E-2</v>
      </c>
      <c r="K80" s="247">
        <v>1.6481692916665066E-2</v>
      </c>
      <c r="L80" s="278">
        <f>'Q2 21-Q3 21'!M65</f>
        <v>1.4872993034747064E-2</v>
      </c>
      <c r="M80" s="279">
        <f>'Q2 21-Q3 21'!Q65</f>
        <v>1.472178750651432E-2</v>
      </c>
      <c r="N80" s="62">
        <f>'Q4 21 -Q1 22'!M77</f>
        <v>1.3899961475408279E-2</v>
      </c>
      <c r="O80" s="62">
        <f>'Q4 21 -Q1 22'!Q77</f>
        <v>1.0458935746467852E-2</v>
      </c>
      <c r="P80" s="373">
        <f>'Q2 22 - Q3 22'!M77</f>
        <v>1.1583683983206493E-2</v>
      </c>
      <c r="Q80" s="373">
        <f>'Q2 22 - Q3 22'!Q77</f>
        <v>1.1166104327186167E-2</v>
      </c>
    </row>
    <row r="81" spans="1:51" x14ac:dyDescent="0.35">
      <c r="A81" s="11"/>
      <c r="B81" s="10"/>
      <c r="C81" s="10"/>
      <c r="D81" s="10"/>
      <c r="E81" s="10"/>
      <c r="F81" s="10"/>
      <c r="G81" s="10"/>
      <c r="H81" s="10"/>
      <c r="I81" s="10"/>
    </row>
    <row r="82" spans="1:51" x14ac:dyDescent="0.35">
      <c r="A82" s="405" t="s">
        <v>35</v>
      </c>
      <c r="B82" s="405"/>
      <c r="C82" s="405"/>
      <c r="D82" s="405"/>
      <c r="E82" s="405"/>
      <c r="F82" s="405"/>
      <c r="G82" s="405"/>
      <c r="H82" s="405"/>
      <c r="I82" s="393"/>
    </row>
    <row r="83" spans="1:51" x14ac:dyDescent="0.35">
      <c r="A83" s="58" t="s">
        <v>4</v>
      </c>
      <c r="B83" s="58" t="s">
        <v>5</v>
      </c>
      <c r="C83" s="56" t="s">
        <v>6</v>
      </c>
      <c r="D83" s="56" t="s">
        <v>54</v>
      </c>
      <c r="E83" s="56" t="s">
        <v>55</v>
      </c>
      <c r="F83" s="58" t="s">
        <v>153</v>
      </c>
      <c r="G83" s="56" t="s">
        <v>154</v>
      </c>
      <c r="H83" s="56" t="s">
        <v>201</v>
      </c>
      <c r="I83" s="224" t="s">
        <v>202</v>
      </c>
      <c r="J83" s="56" t="s">
        <v>204</v>
      </c>
      <c r="K83" s="56" t="s">
        <v>205</v>
      </c>
      <c r="L83" s="275" t="s">
        <v>246</v>
      </c>
      <c r="M83" s="276" t="s">
        <v>247</v>
      </c>
      <c r="N83" s="289" t="s">
        <v>249</v>
      </c>
      <c r="O83" s="287" t="s">
        <v>250</v>
      </c>
      <c r="P83" s="268" t="s">
        <v>298</v>
      </c>
      <c r="Q83" s="268" t="s">
        <v>299</v>
      </c>
    </row>
    <row r="84" spans="1:51" x14ac:dyDescent="0.35">
      <c r="A84" s="164" t="str">
        <f>'Q2 19-Q3 19'!K60</f>
        <v>Albania</v>
      </c>
      <c r="B84" s="62">
        <f>'Q4 18-Q1 19'!N52</f>
        <v>2.69E-2</v>
      </c>
      <c r="C84" s="73">
        <f>'Q4 18-Q1 19'!R52</f>
        <v>1.6799999999999999E-2</v>
      </c>
      <c r="D84" s="73">
        <f>'Q2 19-Q3 19'!N60</f>
        <v>1.2368619455051265E-2</v>
      </c>
      <c r="E84" s="73">
        <f>'Q2 19-Q3 19'!R60</f>
        <v>1.011012363038271E-2</v>
      </c>
      <c r="F84" s="62">
        <f>'Q4 19-Q1 20'!N60</f>
        <v>1.117582268710493E-2</v>
      </c>
      <c r="G84" s="73">
        <f>'Q4 19-Q1 20'!R60</f>
        <v>1.432072345863172E-2</v>
      </c>
      <c r="H84" s="73">
        <f>'Q2 20-Q3 20'!N60</f>
        <v>1.8608731091811131E-2</v>
      </c>
      <c r="I84" s="62">
        <f>'Q2 20-Q3 20'!R60</f>
        <v>1.4841607166328099E-2</v>
      </c>
      <c r="J84" s="73">
        <v>1.0732903294933623E-2</v>
      </c>
      <c r="K84" s="73">
        <v>1.1028206971283649E-2</v>
      </c>
      <c r="L84" s="73">
        <f>'Q2 21-Q3 21'!N60</f>
        <v>9.8439865682740362E-3</v>
      </c>
      <c r="M84" s="73">
        <f>'Q2 21-Q3 21'!R60</f>
        <v>1.011553431809134E-2</v>
      </c>
      <c r="N84" s="73">
        <f>'Q4 21 -Q1 22'!N72</f>
        <v>8.7722745044106955E-3</v>
      </c>
      <c r="O84" s="73">
        <f>'Q4 21 -Q1 22'!R72</f>
        <v>7.7257788658238033E-3</v>
      </c>
      <c r="P84" s="373">
        <f>'Q2 22 - Q3 22'!N72</f>
        <v>7.5445616104011315E-3</v>
      </c>
      <c r="Q84" s="373">
        <f>'Q2 22 - Q3 22'!R72</f>
        <v>7.2810217728352649E-3</v>
      </c>
    </row>
    <row r="85" spans="1:51" x14ac:dyDescent="0.35">
      <c r="A85" s="164" t="str">
        <f>'Q2 19-Q3 19'!K61</f>
        <v>Bosnia</v>
      </c>
      <c r="B85" s="62" t="e">
        <f>'Q4 18-Q1 19'!N51</f>
        <v>#DIV/0!</v>
      </c>
      <c r="C85" s="73" t="e">
        <f>'Q4 18-Q1 19'!R51</f>
        <v>#DIV/0!</v>
      </c>
      <c r="D85" s="73">
        <f>'Q2 19-Q3 19'!N61</f>
        <v>2.3026858419687178E-2</v>
      </c>
      <c r="E85" s="73">
        <f>'Q2 19-Q3 19'!R61</f>
        <v>1.7639403781590717E-2</v>
      </c>
      <c r="F85" s="62">
        <f>'Q4 19-Q1 20'!N61</f>
        <v>1.902592807864345E-2</v>
      </c>
      <c r="G85" s="73">
        <f>'Q4 19-Q1 20'!R61</f>
        <v>1.495703561529671E-2</v>
      </c>
      <c r="H85" s="73">
        <f>'Q2 20-Q3 20'!N61</f>
        <v>1.1713630406290957E-2</v>
      </c>
      <c r="I85" s="62">
        <f>'Q2 20-Q3 20'!R61</f>
        <v>1.2576840495308685E-2</v>
      </c>
      <c r="J85" s="73">
        <v>1.4417914709003905E-2</v>
      </c>
      <c r="K85" s="73">
        <v>2.3182245339510896E-2</v>
      </c>
      <c r="L85" s="73">
        <f>'Q2 21-Q3 21'!N61</f>
        <v>1.3499207567728195E-2</v>
      </c>
      <c r="M85" s="73">
        <f>'Q2 21-Q3 21'!R61</f>
        <v>1.1291941409020302E-2</v>
      </c>
      <c r="N85" s="73">
        <f>'Q4 21 -Q1 22'!N73</f>
        <v>1.4260032783236034E-2</v>
      </c>
      <c r="O85" s="73">
        <f>'Q4 21 -Q1 22'!R73</f>
        <v>1.0693726410173535E-2</v>
      </c>
      <c r="P85" s="373">
        <f>'Q2 22 - Q3 22'!N73</f>
        <v>2.9149003093765991E-2</v>
      </c>
      <c r="Q85" s="373">
        <f>'Q2 22 - Q3 22'!R73</f>
        <v>2.6818660104978864E-2</v>
      </c>
    </row>
    <row r="86" spans="1:51" x14ac:dyDescent="0.35">
      <c r="A86" s="33" t="str">
        <f>'Q2 19-Q3 19'!K62</f>
        <v>Kosovo*</v>
      </c>
      <c r="B86" s="62">
        <f>'Q4 18-Q1 19'!N53</f>
        <v>4.0657106538729268E-2</v>
      </c>
      <c r="C86" s="62">
        <f>'Q4 18-Q1 19'!R53</f>
        <v>2.5056148270600466E-2</v>
      </c>
      <c r="D86" s="62">
        <f>'Q2 19-Q3 19'!N62</f>
        <v>3.6798571195314413E-2</v>
      </c>
      <c r="E86" s="62">
        <f>'Q2 19-Q3 19'!R62</f>
        <v>3.3339702139247251E-2</v>
      </c>
      <c r="F86" s="62">
        <f>'Q4 19-Q1 20'!N62</f>
        <v>2.8294717443065262E-2</v>
      </c>
      <c r="G86" s="62">
        <f>'Q4 19-Q1 20'!R62</f>
        <v>4.2812087340576219E-2</v>
      </c>
      <c r="H86" s="62">
        <f>'Q2 20-Q3 20'!N62</f>
        <v>3.4372306010915551E-2</v>
      </c>
      <c r="I86" s="62">
        <f>'Q2 20-Q3 20'!R62</f>
        <v>2.6896038853850154E-2</v>
      </c>
      <c r="J86" s="62">
        <v>2.6233611244872213E-2</v>
      </c>
      <c r="K86" s="73">
        <v>3.0646751996433963E-2</v>
      </c>
      <c r="L86" s="73">
        <f>'Q2 21-Q3 21'!N62</f>
        <v>2.016202329316746E-2</v>
      </c>
      <c r="M86" s="73">
        <f>'Q2 21-Q3 21'!R62</f>
        <v>1.6779303556154028E-2</v>
      </c>
      <c r="N86" s="73">
        <f>'Q4 21 -Q1 22'!N74</f>
        <v>1.7792558968118748E-2</v>
      </c>
      <c r="O86" s="73">
        <f>'Q4 21 -Q1 22'!R74</f>
        <v>1.9273684444590034E-2</v>
      </c>
      <c r="P86" s="373">
        <f>'Q2 22 - Q3 22'!N74</f>
        <v>2.4338085615091206E-2</v>
      </c>
      <c r="Q86" s="373">
        <f>'Q2 22 - Q3 22'!R74</f>
        <v>1.883138482815102E-2</v>
      </c>
    </row>
    <row r="87" spans="1:51" x14ac:dyDescent="0.35">
      <c r="A87" s="33" t="str">
        <f>'Q2 19-Q3 19'!K63</f>
        <v>Montenegro</v>
      </c>
      <c r="B87" s="62">
        <f>'Q4 18-Q1 19'!N55</f>
        <v>2.1667515687481053E-2</v>
      </c>
      <c r="C87" s="62">
        <f>'Q4 18-Q1 19'!R55</f>
        <v>1.4782019583203838E-2</v>
      </c>
      <c r="D87" s="62">
        <f>'Q2 19-Q3 19'!N63</f>
        <v>1.3480635331193754E-2</v>
      </c>
      <c r="E87" s="62">
        <f>'Q2 19-Q3 19'!R63</f>
        <v>1.2588724007346784E-2</v>
      </c>
      <c r="F87" s="62">
        <f>'Q4 19-Q1 20'!N63</f>
        <v>1.3828442401917575E-2</v>
      </c>
      <c r="G87" s="62">
        <f>'Q4 19-Q1 20'!R63</f>
        <v>8.3592592872845772E-3</v>
      </c>
      <c r="H87" s="62">
        <f>'Q2 20-Q3 20'!N63</f>
        <v>1.3706961053872401E-2</v>
      </c>
      <c r="I87" s="62">
        <f>'Q2 20-Q3 20'!R63</f>
        <v>2.1044346519215357E-2</v>
      </c>
      <c r="J87" s="62">
        <v>1.2226501004960158E-2</v>
      </c>
      <c r="K87" s="73">
        <v>8.7863030150719754E-3</v>
      </c>
      <c r="L87" s="73">
        <f>'Q2 21-Q3 21'!N63</f>
        <v>2.9540540379780094E-3</v>
      </c>
      <c r="M87" s="73">
        <f>'Q2 21-Q3 21'!R63</f>
        <v>7.1027865329042292E-3</v>
      </c>
      <c r="N87" s="73">
        <f>'Q4 21 -Q1 22'!N75</f>
        <v>1.0835454180193813E-2</v>
      </c>
      <c r="O87" s="73">
        <f>'Q4 21 -Q1 22'!R75</f>
        <v>7.5733461577313088E-3</v>
      </c>
      <c r="P87" s="373">
        <f>'Q2 22 - Q3 22'!N75</f>
        <v>8.421584039064834E-3</v>
      </c>
      <c r="Q87" s="373">
        <f>'Q2 22 - Q3 22'!R75</f>
        <v>8.0395434315261825E-3</v>
      </c>
    </row>
    <row r="88" spans="1:51" x14ac:dyDescent="0.35">
      <c r="A88" s="33" t="str">
        <f>'Q2 19-Q3 19'!K64</f>
        <v>North Macedonia</v>
      </c>
      <c r="B88" s="62" t="e">
        <f>'Q4 18-Q1 19'!N54</f>
        <v>#DIV/0!</v>
      </c>
      <c r="C88" s="62">
        <f>'Q4 18-Q1 19'!R54</f>
        <v>2.6688215984457694E-2</v>
      </c>
      <c r="D88" s="62">
        <f>'Q2 19-Q3 19'!N64</f>
        <v>1.3160087389024641E-2</v>
      </c>
      <c r="E88" s="62">
        <f>'Q2 19-Q3 19'!R64</f>
        <v>1.5283076015291311E-2</v>
      </c>
      <c r="F88" s="62">
        <f>'Q4 19-Q1 20'!N64</f>
        <v>2.1773724103699935E-2</v>
      </c>
      <c r="G88" s="62">
        <f>'Q4 19-Q1 20'!R64</f>
        <v>1.9193025829177326E-2</v>
      </c>
      <c r="H88" s="62">
        <f>'Q2 20-Q3 20'!N64</f>
        <v>3.2327193142440272E-2</v>
      </c>
      <c r="I88" s="62">
        <f>'Q2 20-Q3 20'!R64</f>
        <v>1.7158624647587519E-2</v>
      </c>
      <c r="J88" s="62">
        <v>1.9046254808961251E-2</v>
      </c>
      <c r="K88" s="73">
        <v>3.4580347715703397E-2</v>
      </c>
      <c r="L88" s="73">
        <f>'Q2 21-Q3 21'!N64</f>
        <v>6.0567263505531075E-3</v>
      </c>
      <c r="M88" s="73">
        <f>'Q2 21-Q3 21'!R64</f>
        <v>1.0783550330975467E-2</v>
      </c>
      <c r="N88" s="73">
        <f>'Q4 21 -Q1 22'!N76</f>
        <v>1.7352834240326426E-2</v>
      </c>
      <c r="O88" s="73">
        <f>'Q4 21 -Q1 22'!R76</f>
        <v>1.6034483185023301E-2</v>
      </c>
      <c r="P88" s="373">
        <f>'Q2 22 - Q3 22'!N76</f>
        <v>1.6202759290524751E-2</v>
      </c>
      <c r="Q88" s="373">
        <f>'Q2 22 - Q3 22'!R76</f>
        <v>1.6900596602087314E-2</v>
      </c>
    </row>
    <row r="89" spans="1:51" x14ac:dyDescent="0.35">
      <c r="A89" s="57" t="str">
        <f>'Q2 19-Q3 19'!K65</f>
        <v>Serbia</v>
      </c>
      <c r="B89" s="63" t="e">
        <f>'Q4 18-Q1 19'!N56</f>
        <v>#DIV/0!</v>
      </c>
      <c r="C89" s="63">
        <f>'Q4 18-Q1 19'!R56</f>
        <v>2.0786682883026247E-2</v>
      </c>
      <c r="D89" s="63">
        <f>'Q2 19-Q3 19'!N65</f>
        <v>1.6895564927629936E-2</v>
      </c>
      <c r="E89" s="63">
        <f>'Q2 19-Q3 19'!R65</f>
        <v>1.7896076329590786E-2</v>
      </c>
      <c r="F89" s="63">
        <f>'Q4 19-Q1 20'!N65</f>
        <v>2.0830577170553356E-2</v>
      </c>
      <c r="G89" s="63">
        <f>'Q4 19-Q1 20'!R65</f>
        <v>1.7884832252607837E-2</v>
      </c>
      <c r="H89" s="63">
        <f>'Q2 20-Q3 20'!N65</f>
        <v>2.8153427953669707E-2</v>
      </c>
      <c r="I89" s="244">
        <f>'Q2 20-Q3 20'!R65</f>
        <v>3.3809701786135807E-2</v>
      </c>
      <c r="J89" s="63">
        <v>2.7285547186724532E-2</v>
      </c>
      <c r="K89" s="73">
        <v>3.0372624447378996E-2</v>
      </c>
      <c r="L89" s="73">
        <f>'Q2 21-Q3 21'!N65</f>
        <v>1.7286371235478264E-3</v>
      </c>
      <c r="M89" s="73">
        <f>'Q2 21-Q3 21'!R65</f>
        <v>2.7264535935056168E-3</v>
      </c>
      <c r="N89" s="73">
        <f>'Q4 21 -Q1 22'!N77</f>
        <v>1.6681609943563322E-3</v>
      </c>
      <c r="O89" s="73">
        <f>'Q4 21 -Q1 22'!R77</f>
        <v>1.3065065305201556E-3</v>
      </c>
      <c r="P89" s="373">
        <f>'Q2 22 - Q3 22'!N77</f>
        <v>1.672247112037439E-3</v>
      </c>
      <c r="Q89" s="373">
        <f>'Q2 22 - Q3 22'!R77</f>
        <v>2.5945802061367838E-3</v>
      </c>
    </row>
    <row r="90" spans="1:51" s="2" customFormat="1" x14ac:dyDescent="0.35">
      <c r="A90" s="80"/>
      <c r="B90" s="258" t="s">
        <v>240</v>
      </c>
      <c r="C90" s="83"/>
      <c r="D90" s="83"/>
      <c r="E90" s="83"/>
      <c r="S90" s="257" t="s">
        <v>241</v>
      </c>
      <c r="AJ90" s="257" t="s">
        <v>242</v>
      </c>
    </row>
    <row r="91" spans="1:51" s="2" customFormat="1" x14ac:dyDescent="0.35">
      <c r="A91" s="80">
        <v>100</v>
      </c>
      <c r="B91" s="134" t="str">
        <f>A64</f>
        <v>WB (group and non-group)</v>
      </c>
      <c r="C91" s="197"/>
      <c r="D91" s="187"/>
      <c r="E91" s="186"/>
      <c r="F91" s="187"/>
      <c r="G91" s="186"/>
      <c r="H91" s="187"/>
      <c r="I91" s="187"/>
      <c r="J91" s="187"/>
      <c r="K91" s="188"/>
      <c r="L91" s="187"/>
      <c r="M91" s="188"/>
      <c r="N91" s="187"/>
      <c r="O91" s="187"/>
      <c r="P91" s="6"/>
      <c r="Q91" s="6"/>
      <c r="R91" s="6"/>
      <c r="S91" s="189" t="str">
        <f>A73</f>
        <v>EEA (group and non-group)</v>
      </c>
      <c r="T91" s="187"/>
      <c r="U91" s="187"/>
      <c r="V91" s="189"/>
      <c r="W91" s="187"/>
      <c r="X91" s="189"/>
      <c r="Y91" s="187"/>
      <c r="Z91" s="187"/>
      <c r="AA91" s="187"/>
      <c r="AB91" s="187"/>
      <c r="AC91" s="187"/>
      <c r="AD91" s="188"/>
      <c r="AE91" s="187"/>
      <c r="AF91" s="187"/>
      <c r="AG91" s="6"/>
      <c r="AH91" s="6"/>
      <c r="AI91" s="6"/>
      <c r="AJ91" s="189" t="str">
        <f>A82</f>
        <v>ROW (group and non-group)</v>
      </c>
      <c r="AK91" s="281"/>
      <c r="AL91" s="187"/>
      <c r="AM91" s="189"/>
      <c r="AN91" s="187"/>
      <c r="AO91" s="189"/>
      <c r="AP91" s="187"/>
      <c r="AQ91" s="187"/>
      <c r="AR91" s="187"/>
      <c r="AS91" s="188"/>
      <c r="AT91" s="187"/>
      <c r="AU91" s="188"/>
    </row>
    <row r="92" spans="1:51" s="2" customFormat="1" x14ac:dyDescent="0.35">
      <c r="A92" s="80" t="str">
        <f>A65</f>
        <v>Country</v>
      </c>
      <c r="B92" s="92" t="str">
        <f>B65</f>
        <v>Q4 2018</v>
      </c>
      <c r="C92" s="83" t="str">
        <f>C65</f>
        <v>Q1 2019</v>
      </c>
      <c r="D92" s="83" t="str">
        <f t="shared" ref="D92:I92" si="19">D65</f>
        <v>Q2 2019</v>
      </c>
      <c r="E92" s="83" t="str">
        <f t="shared" si="19"/>
        <v>Q3 2019</v>
      </c>
      <c r="F92" s="6" t="str">
        <f t="shared" si="19"/>
        <v>Q4 2019</v>
      </c>
      <c r="G92" s="83" t="str">
        <f t="shared" si="19"/>
        <v>Q1 2020</v>
      </c>
      <c r="H92" s="6" t="str">
        <f t="shared" si="19"/>
        <v>Q2 2020</v>
      </c>
      <c r="I92" s="6" t="str">
        <f t="shared" si="19"/>
        <v>Q3 2020</v>
      </c>
      <c r="J92" s="6" t="s">
        <v>204</v>
      </c>
      <c r="K92" s="85" t="s">
        <v>205</v>
      </c>
      <c r="L92" s="6" t="s">
        <v>246</v>
      </c>
      <c r="M92" s="85" t="s">
        <v>247</v>
      </c>
      <c r="N92" s="289" t="s">
        <v>249</v>
      </c>
      <c r="O92" s="341" t="s">
        <v>250</v>
      </c>
      <c r="P92" s="268" t="s">
        <v>298</v>
      </c>
      <c r="Q92" s="268" t="s">
        <v>299</v>
      </c>
      <c r="R92" s="6"/>
      <c r="S92" s="83" t="str">
        <f t="shared" ref="S92:X92" si="20">B74</f>
        <v>Q4 2018</v>
      </c>
      <c r="T92" s="83" t="str">
        <f t="shared" si="20"/>
        <v>Q1 2019</v>
      </c>
      <c r="U92" s="83" t="str">
        <f t="shared" si="20"/>
        <v>Q2 2019</v>
      </c>
      <c r="V92" s="83" t="str">
        <f t="shared" si="20"/>
        <v>Q3 2019</v>
      </c>
      <c r="W92" s="6" t="str">
        <f t="shared" si="20"/>
        <v>Q4 2019</v>
      </c>
      <c r="X92" s="83" t="str">
        <f t="shared" si="20"/>
        <v>Q1 2020</v>
      </c>
      <c r="Y92" s="83" t="str">
        <f>H74</f>
        <v>Q2 2020</v>
      </c>
      <c r="Z92" s="83" t="str">
        <f>I74</f>
        <v>Q3 2020</v>
      </c>
      <c r="AA92" s="83" t="s">
        <v>204</v>
      </c>
      <c r="AB92" s="83" t="s">
        <v>205</v>
      </c>
      <c r="AC92" s="83" t="s">
        <v>246</v>
      </c>
      <c r="AD92" s="280" t="s">
        <v>247</v>
      </c>
      <c r="AE92" s="289" t="s">
        <v>249</v>
      </c>
      <c r="AF92" s="341" t="s">
        <v>250</v>
      </c>
      <c r="AG92" s="268" t="s">
        <v>298</v>
      </c>
      <c r="AH92" s="268" t="s">
        <v>299</v>
      </c>
      <c r="AI92" s="83"/>
      <c r="AJ92" s="6" t="str">
        <f t="shared" ref="AJ92:AO92" si="21">B83</f>
        <v>Q4 2018</v>
      </c>
      <c r="AK92" s="183" t="str">
        <f t="shared" si="21"/>
        <v>Q1 2019</v>
      </c>
      <c r="AL92" s="29" t="str">
        <f t="shared" si="21"/>
        <v>Q2 2019</v>
      </c>
      <c r="AM92" s="29" t="str">
        <f t="shared" si="21"/>
        <v>Q3 2019</v>
      </c>
      <c r="AN92" s="6" t="str">
        <f t="shared" si="21"/>
        <v>Q4 2019</v>
      </c>
      <c r="AO92" s="29" t="str">
        <f t="shared" si="21"/>
        <v>Q1 2020</v>
      </c>
      <c r="AP92" s="6" t="str">
        <f>H83</f>
        <v>Q2 2020</v>
      </c>
      <c r="AQ92" s="6" t="str">
        <f>I83</f>
        <v>Q3 2020</v>
      </c>
      <c r="AR92" s="6" t="s">
        <v>204</v>
      </c>
      <c r="AS92" s="85" t="s">
        <v>205</v>
      </c>
      <c r="AT92" s="6" t="s">
        <v>246</v>
      </c>
      <c r="AU92" s="85" t="s">
        <v>247</v>
      </c>
      <c r="AV92" s="289" t="s">
        <v>249</v>
      </c>
      <c r="AW92" s="287" t="s">
        <v>250</v>
      </c>
      <c r="AX92" s="268" t="s">
        <v>298</v>
      </c>
      <c r="AY92" s="268" t="s">
        <v>299</v>
      </c>
    </row>
    <row r="93" spans="1:51" s="2" customFormat="1" x14ac:dyDescent="0.35">
      <c r="A93" s="80" t="str">
        <f t="shared" ref="A93:A98" si="22">A66</f>
        <v>Albania</v>
      </c>
      <c r="B93" s="86">
        <f t="shared" ref="B93:C98" si="23">B66*$A$91</f>
        <v>1.6199999999999999</v>
      </c>
      <c r="C93" s="87">
        <f t="shared" si="23"/>
        <v>1.43</v>
      </c>
      <c r="D93" s="87">
        <f t="shared" ref="D93:O98" si="24">D66*$A$91</f>
        <v>1.3039353194898229</v>
      </c>
      <c r="E93" s="87">
        <f t="shared" si="24"/>
        <v>1.7395928254199384</v>
      </c>
      <c r="F93" s="106">
        <f t="shared" si="24"/>
        <v>1.1209495897269641</v>
      </c>
      <c r="G93" s="87">
        <f t="shared" si="24"/>
        <v>1.2803111740306776</v>
      </c>
      <c r="H93" s="106">
        <f t="shared" ref="H93:O93" si="25">H66*$A$91</f>
        <v>1.1385039768151783</v>
      </c>
      <c r="I93" s="106">
        <f t="shared" si="25"/>
        <v>1.2076703305097043</v>
      </c>
      <c r="J93" s="106">
        <f t="shared" si="25"/>
        <v>1.2058274700303215</v>
      </c>
      <c r="K93" s="106">
        <f t="shared" si="25"/>
        <v>1.133594287167258</v>
      </c>
      <c r="L93" s="106">
        <f t="shared" si="25"/>
        <v>1.381604002299667</v>
      </c>
      <c r="M93" s="106">
        <f t="shared" si="25"/>
        <v>0.71958598801576579</v>
      </c>
      <c r="N93" s="106">
        <f t="shared" si="25"/>
        <v>0.96272167933405717</v>
      </c>
      <c r="O93" s="106">
        <f t="shared" si="25"/>
        <v>0.90412245682201486</v>
      </c>
      <c r="P93" s="373">
        <f>P66*100</f>
        <v>0.80123778539711921</v>
      </c>
      <c r="Q93" s="373">
        <f>Q66*100</f>
        <v>0.70607976356160651</v>
      </c>
      <c r="R93" s="106"/>
      <c r="S93" s="87">
        <f t="shared" ref="S93:X98" si="26">B75*$A$91</f>
        <v>1.7500000000000002</v>
      </c>
      <c r="T93" s="87">
        <f t="shared" si="26"/>
        <v>1.48</v>
      </c>
      <c r="U93" s="87">
        <f t="shared" si="26"/>
        <v>1.5958491237859842</v>
      </c>
      <c r="V93" s="87">
        <f t="shared" si="26"/>
        <v>1.7237880270478789</v>
      </c>
      <c r="W93" s="106">
        <f t="shared" si="26"/>
        <v>1.7567636036955265</v>
      </c>
      <c r="X93" s="87">
        <f t="shared" si="26"/>
        <v>1.7824715617675215</v>
      </c>
      <c r="Y93" s="87">
        <f t="shared" ref="Y93:AD98" si="27">H75*$A$91</f>
        <v>2.301072616481771</v>
      </c>
      <c r="Z93" s="87">
        <f t="shared" si="27"/>
        <v>1.6666077503971704</v>
      </c>
      <c r="AA93" s="87">
        <f t="shared" si="27"/>
        <v>1.8286887128904403</v>
      </c>
      <c r="AB93" s="87">
        <f t="shared" si="27"/>
        <v>1.5774093835734058</v>
      </c>
      <c r="AC93" s="87">
        <f t="shared" si="27"/>
        <v>1.8048022812413955</v>
      </c>
      <c r="AD93" s="87">
        <f t="shared" si="27"/>
        <v>1.7444495908162037</v>
      </c>
      <c r="AE93" s="87">
        <f t="shared" ref="AE93:AE98" si="28">N75*$A$91</f>
        <v>1.7636958012725843</v>
      </c>
      <c r="AF93" s="87">
        <f t="shared" ref="AF93:AF98" si="29">O75*$A$91</f>
        <v>1.8915002017002585</v>
      </c>
      <c r="AG93" s="373">
        <f t="shared" ref="AG93:AH98" si="30">P75*100</f>
        <v>1.705375966364455</v>
      </c>
      <c r="AH93" s="373">
        <f t="shared" si="30"/>
        <v>1.7971710305174293</v>
      </c>
      <c r="AI93" s="87"/>
      <c r="AJ93" s="106">
        <f t="shared" ref="AJ93:AO98" si="31">B84*$A$91</f>
        <v>2.69</v>
      </c>
      <c r="AK93" s="184">
        <f t="shared" si="31"/>
        <v>1.68</v>
      </c>
      <c r="AL93" s="88">
        <f t="shared" si="31"/>
        <v>1.2368619455051264</v>
      </c>
      <c r="AM93" s="88">
        <f t="shared" si="31"/>
        <v>1.011012363038271</v>
      </c>
      <c r="AN93" s="106">
        <f t="shared" si="31"/>
        <v>1.117582268710493</v>
      </c>
      <c r="AO93" s="88">
        <f t="shared" si="31"/>
        <v>1.4320723458631719</v>
      </c>
      <c r="AP93" s="106">
        <f t="shared" ref="AP93:AU98" si="32">H84*$A$91</f>
        <v>1.8608731091811133</v>
      </c>
      <c r="AQ93" s="106">
        <f t="shared" si="32"/>
        <v>1.4841607166328099</v>
      </c>
      <c r="AR93" s="106">
        <f t="shared" si="32"/>
        <v>1.0732903294933622</v>
      </c>
      <c r="AS93" s="106">
        <f t="shared" si="32"/>
        <v>1.1028206971283649</v>
      </c>
      <c r="AT93" s="106">
        <f t="shared" si="32"/>
        <v>0.98439865682740357</v>
      </c>
      <c r="AU93" s="107">
        <f t="shared" si="32"/>
        <v>1.0115534318091339</v>
      </c>
      <c r="AV93" s="107">
        <f t="shared" ref="AV93:AV98" si="33">N84*$A$91</f>
        <v>0.87722745044106953</v>
      </c>
      <c r="AW93" s="107">
        <f t="shared" ref="AW93:AW98" si="34">O84*$A$91</f>
        <v>0.77257788658238036</v>
      </c>
      <c r="AX93" s="373">
        <f t="shared" ref="AX93:AY98" si="35">P84*100</f>
        <v>0.75445616104011315</v>
      </c>
      <c r="AY93" s="373">
        <f t="shared" si="35"/>
        <v>0.72810217728352644</v>
      </c>
    </row>
    <row r="94" spans="1:51" s="2" customFormat="1" x14ac:dyDescent="0.35">
      <c r="A94" s="80" t="str">
        <f t="shared" si="22"/>
        <v>Bosnia</v>
      </c>
      <c r="B94" s="86" t="e">
        <f t="shared" si="23"/>
        <v>#DIV/0!</v>
      </c>
      <c r="C94" s="87" t="e">
        <f t="shared" si="23"/>
        <v>#DIV/0!</v>
      </c>
      <c r="D94" s="87">
        <f t="shared" si="24"/>
        <v>1.4088626568514131</v>
      </c>
      <c r="E94" s="87">
        <f t="shared" si="24"/>
        <v>1.2950275346670248</v>
      </c>
      <c r="F94" s="106">
        <f t="shared" si="24"/>
        <v>1.2769639456414943</v>
      </c>
      <c r="G94" s="87">
        <f t="shared" si="24"/>
        <v>1.0514462151664488</v>
      </c>
      <c r="H94" s="106">
        <f t="shared" si="24"/>
        <v>0.87940405271809041</v>
      </c>
      <c r="I94" s="106">
        <f t="shared" si="24"/>
        <v>1.0597986826456638</v>
      </c>
      <c r="J94" s="106">
        <f t="shared" si="24"/>
        <v>1.2000445255680028</v>
      </c>
      <c r="K94" s="106">
        <f t="shared" si="24"/>
        <v>0.91182776631416051</v>
      </c>
      <c r="L94" s="106">
        <f t="shared" si="24"/>
        <v>0.84313471150916586</v>
      </c>
      <c r="M94" s="106">
        <f t="shared" si="24"/>
        <v>0.17332292522985018</v>
      </c>
      <c r="N94" s="106">
        <f t="shared" si="24"/>
        <v>0.52519375553621694</v>
      </c>
      <c r="O94" s="106">
        <f t="shared" si="24"/>
        <v>0.4951396756899224</v>
      </c>
      <c r="P94" s="373">
        <f t="shared" ref="P94:Q98" si="36">P67*100</f>
        <v>0.48593638195040284</v>
      </c>
      <c r="Q94" s="373">
        <f t="shared" si="36"/>
        <v>0.49314318446901834</v>
      </c>
      <c r="R94" s="106"/>
      <c r="S94" s="87" t="e">
        <f t="shared" si="26"/>
        <v>#DIV/0!</v>
      </c>
      <c r="T94" s="87" t="e">
        <f t="shared" si="26"/>
        <v>#DIV/0!</v>
      </c>
      <c r="U94" s="87">
        <f t="shared" si="26"/>
        <v>2.3964702232820856</v>
      </c>
      <c r="V94" s="87">
        <f t="shared" si="26"/>
        <v>2.3269679594738641</v>
      </c>
      <c r="W94" s="106">
        <f t="shared" si="26"/>
        <v>1.8426134101472531</v>
      </c>
      <c r="X94" s="87">
        <f t="shared" si="26"/>
        <v>1.6339188311290342</v>
      </c>
      <c r="Y94" s="87">
        <f t="shared" si="27"/>
        <v>1.3237968146205958</v>
      </c>
      <c r="Z94" s="87">
        <f t="shared" si="27"/>
        <v>1.2036255359496966</v>
      </c>
      <c r="AA94" s="87">
        <f t="shared" si="27"/>
        <v>1.2271065734764508</v>
      </c>
      <c r="AB94" s="87">
        <f t="shared" si="27"/>
        <v>1.2543991648213622</v>
      </c>
      <c r="AC94" s="87">
        <f t="shared" si="27"/>
        <v>1.2623713874809139</v>
      </c>
      <c r="AD94" s="87">
        <f t="shared" si="27"/>
        <v>1.5610925585094557</v>
      </c>
      <c r="AE94" s="87">
        <f t="shared" si="28"/>
        <v>1.4176298072996605</v>
      </c>
      <c r="AF94" s="87">
        <f t="shared" si="29"/>
        <v>1.179954999329166</v>
      </c>
      <c r="AG94" s="373">
        <f t="shared" si="30"/>
        <v>1.2710027422539294</v>
      </c>
      <c r="AH94" s="373">
        <f t="shared" si="30"/>
        <v>1.336462186818792</v>
      </c>
      <c r="AI94" s="87"/>
      <c r="AJ94" s="106" t="e">
        <f t="shared" si="31"/>
        <v>#DIV/0!</v>
      </c>
      <c r="AK94" s="184" t="e">
        <f t="shared" si="31"/>
        <v>#DIV/0!</v>
      </c>
      <c r="AL94" s="88">
        <f t="shared" si="31"/>
        <v>2.3026858419687177</v>
      </c>
      <c r="AM94" s="88">
        <f t="shared" si="31"/>
        <v>1.7639403781590717</v>
      </c>
      <c r="AN94" s="106">
        <f t="shared" si="31"/>
        <v>1.902592807864345</v>
      </c>
      <c r="AO94" s="88">
        <f t="shared" si="31"/>
        <v>1.495703561529671</v>
      </c>
      <c r="AP94" s="106">
        <f t="shared" si="32"/>
        <v>1.1713630406290956</v>
      </c>
      <c r="AQ94" s="106">
        <f t="shared" si="32"/>
        <v>1.2576840495308685</v>
      </c>
      <c r="AR94" s="106">
        <f t="shared" si="32"/>
        <v>1.4417914709003905</v>
      </c>
      <c r="AS94" s="106">
        <f t="shared" si="32"/>
        <v>2.3182245339510894</v>
      </c>
      <c r="AT94" s="106">
        <f t="shared" si="32"/>
        <v>1.3499207567728195</v>
      </c>
      <c r="AU94" s="107">
        <f t="shared" si="32"/>
        <v>1.1291941409020301</v>
      </c>
      <c r="AV94" s="107">
        <f t="shared" si="33"/>
        <v>1.4260032783236034</v>
      </c>
      <c r="AW94" s="107">
        <f t="shared" si="34"/>
        <v>1.0693726410173534</v>
      </c>
      <c r="AX94" s="373">
        <f t="shared" si="35"/>
        <v>2.9149003093765993</v>
      </c>
      <c r="AY94" s="373">
        <f t="shared" si="35"/>
        <v>2.6818660104978864</v>
      </c>
    </row>
    <row r="95" spans="1:51" s="2" customFormat="1" x14ac:dyDescent="0.35">
      <c r="A95" s="80" t="str">
        <f t="shared" si="22"/>
        <v>Kosovo*</v>
      </c>
      <c r="B95" s="86">
        <f t="shared" si="23"/>
        <v>2.3415041442191504</v>
      </c>
      <c r="C95" s="87">
        <f t="shared" si="23"/>
        <v>1.9384940811096023</v>
      </c>
      <c r="D95" s="87">
        <f t="shared" si="24"/>
        <v>2.0522620915482519</v>
      </c>
      <c r="E95" s="87">
        <f t="shared" si="24"/>
        <v>1.2354442988122847</v>
      </c>
      <c r="F95" s="106">
        <f t="shared" si="24"/>
        <v>1.1078149270361775</v>
      </c>
      <c r="G95" s="87">
        <f t="shared" si="24"/>
        <v>1.0214104203578547</v>
      </c>
      <c r="H95" s="106">
        <f t="shared" si="24"/>
        <v>0.96454934290771976</v>
      </c>
      <c r="I95" s="106">
        <f t="shared" si="24"/>
        <v>0.94253742096765503</v>
      </c>
      <c r="J95" s="106">
        <f t="shared" si="24"/>
        <v>0.85019789330066753</v>
      </c>
      <c r="K95" s="106">
        <f t="shared" si="24"/>
        <v>0.8460550009620007</v>
      </c>
      <c r="L95" s="106">
        <f t="shared" si="24"/>
        <v>0.84825108403765703</v>
      </c>
      <c r="M95" s="106">
        <f t="shared" si="24"/>
        <v>0.86298801926207847</v>
      </c>
      <c r="N95" s="106">
        <f t="shared" si="24"/>
        <v>0.84416356673762805</v>
      </c>
      <c r="O95" s="106">
        <f t="shared" si="24"/>
        <v>0.74407603960842283</v>
      </c>
      <c r="P95" s="373">
        <f t="shared" si="36"/>
        <v>0.73500195123312639</v>
      </c>
      <c r="Q95" s="373">
        <f t="shared" si="36"/>
        <v>0.72094321642047021</v>
      </c>
      <c r="R95" s="106"/>
      <c r="S95" s="87">
        <f t="shared" si="26"/>
        <v>2.3632594498798674</v>
      </c>
      <c r="T95" s="87">
        <f t="shared" si="26"/>
        <v>2.2588130369262527</v>
      </c>
      <c r="U95" s="87">
        <f t="shared" si="26"/>
        <v>2.5438070801885542</v>
      </c>
      <c r="V95" s="87">
        <f t="shared" si="26"/>
        <v>3.4075862134075554</v>
      </c>
      <c r="W95" s="106">
        <f t="shared" si="26"/>
        <v>2.7737463412256624</v>
      </c>
      <c r="X95" s="87">
        <f t="shared" si="26"/>
        <v>1.9340673879860246</v>
      </c>
      <c r="Y95" s="87">
        <f t="shared" si="27"/>
        <v>2.1007912596722318</v>
      </c>
      <c r="Z95" s="87">
        <f t="shared" si="27"/>
        <v>1.9541683888601213</v>
      </c>
      <c r="AA95" s="87">
        <f t="shared" si="27"/>
        <v>1.8547835152363321</v>
      </c>
      <c r="AB95" s="87">
        <f t="shared" si="27"/>
        <v>2.1646969691371627</v>
      </c>
      <c r="AC95" s="87">
        <f t="shared" si="27"/>
        <v>1.8549947525032793</v>
      </c>
      <c r="AD95" s="87">
        <f t="shared" si="27"/>
        <v>1.8353557949288577</v>
      </c>
      <c r="AE95" s="87">
        <f t="shared" si="28"/>
        <v>1.7159068971380094</v>
      </c>
      <c r="AF95" s="87">
        <f t="shared" si="29"/>
        <v>1.7459219829007249</v>
      </c>
      <c r="AG95" s="373">
        <f t="shared" si="30"/>
        <v>1.747629684380795</v>
      </c>
      <c r="AH95" s="373">
        <f t="shared" si="30"/>
        <v>1.9336834300280425</v>
      </c>
      <c r="AI95" s="87"/>
      <c r="AJ95" s="106">
        <f t="shared" si="31"/>
        <v>4.0657106538729266</v>
      </c>
      <c r="AK95" s="184">
        <f t="shared" si="31"/>
        <v>2.5056148270600467</v>
      </c>
      <c r="AL95" s="88">
        <f t="shared" si="31"/>
        <v>3.6798571195314413</v>
      </c>
      <c r="AM95" s="88">
        <f t="shared" si="31"/>
        <v>3.3339702139247249</v>
      </c>
      <c r="AN95" s="106">
        <f t="shared" si="31"/>
        <v>2.829471744306526</v>
      </c>
      <c r="AO95" s="88">
        <f t="shared" si="31"/>
        <v>4.2812087340576221</v>
      </c>
      <c r="AP95" s="106">
        <f t="shared" si="32"/>
        <v>3.4372306010915552</v>
      </c>
      <c r="AQ95" s="106">
        <f t="shared" si="32"/>
        <v>2.6896038853850155</v>
      </c>
      <c r="AR95" s="106">
        <f t="shared" si="32"/>
        <v>2.6233611244872215</v>
      </c>
      <c r="AS95" s="106">
        <f t="shared" si="32"/>
        <v>3.0646751996433963</v>
      </c>
      <c r="AT95" s="106">
        <f t="shared" si="32"/>
        <v>2.0162023293167461</v>
      </c>
      <c r="AU95" s="107">
        <f t="shared" si="32"/>
        <v>1.6779303556154028</v>
      </c>
      <c r="AV95" s="107">
        <f t="shared" si="33"/>
        <v>1.7792558968118748</v>
      </c>
      <c r="AW95" s="107">
        <f t="shared" si="34"/>
        <v>1.9273684444590033</v>
      </c>
      <c r="AX95" s="373">
        <f t="shared" si="35"/>
        <v>2.4338085615091205</v>
      </c>
      <c r="AY95" s="373">
        <f t="shared" si="35"/>
        <v>1.8831384828151019</v>
      </c>
    </row>
    <row r="96" spans="1:51" s="2" customFormat="1" x14ac:dyDescent="0.35">
      <c r="A96" s="80" t="str">
        <f t="shared" si="22"/>
        <v>Montenegro</v>
      </c>
      <c r="B96" s="86">
        <f t="shared" si="23"/>
        <v>1.6155712455322289</v>
      </c>
      <c r="C96" s="87">
        <f t="shared" si="23"/>
        <v>0.7310631622729975</v>
      </c>
      <c r="D96" s="87">
        <f t="shared" si="24"/>
        <v>0.78996304623006419</v>
      </c>
      <c r="E96" s="87">
        <f t="shared" si="24"/>
        <v>0.7954426888206203</v>
      </c>
      <c r="F96" s="106">
        <f t="shared" si="24"/>
        <v>0.75725759431211892</v>
      </c>
      <c r="G96" s="87">
        <f t="shared" si="24"/>
        <v>0.66757593923319258</v>
      </c>
      <c r="H96" s="106">
        <f t="shared" si="24"/>
        <v>0.5430044724336841</v>
      </c>
      <c r="I96" s="106">
        <f t="shared" si="24"/>
        <v>0.82947588137209005</v>
      </c>
      <c r="J96" s="106">
        <f t="shared" si="24"/>
        <v>0.67855107279991289</v>
      </c>
      <c r="K96" s="106">
        <f t="shared" si="24"/>
        <v>0.69891595084188474</v>
      </c>
      <c r="L96" s="106">
        <f>L69*$A$91</f>
        <v>0.71274722257108802</v>
      </c>
      <c r="M96" s="106">
        <f t="shared" si="24"/>
        <v>0.55623190778720699</v>
      </c>
      <c r="N96" s="106">
        <f t="shared" si="24"/>
        <v>0.34546722340565167</v>
      </c>
      <c r="O96" s="106">
        <f t="shared" si="24"/>
        <v>0.37111035304195278</v>
      </c>
      <c r="P96" s="373">
        <f t="shared" si="36"/>
        <v>0.513783770685313</v>
      </c>
      <c r="Q96" s="373">
        <f t="shared" si="36"/>
        <v>0.53487120457958659</v>
      </c>
      <c r="R96" s="106"/>
      <c r="S96" s="87">
        <f t="shared" si="26"/>
        <v>2.5177525138508137</v>
      </c>
      <c r="T96" s="87">
        <f t="shared" si="26"/>
        <v>1.9305142741353249</v>
      </c>
      <c r="U96" s="87">
        <f t="shared" si="26"/>
        <v>2.1175726151092991</v>
      </c>
      <c r="V96" s="87">
        <f t="shared" si="26"/>
        <v>1.4977712709739763</v>
      </c>
      <c r="W96" s="106">
        <f t="shared" si="26"/>
        <v>1.6560479184983452</v>
      </c>
      <c r="X96" s="87">
        <f t="shared" si="26"/>
        <v>1.2981345868909362</v>
      </c>
      <c r="Y96" s="87">
        <f t="shared" si="27"/>
        <v>1.9790520374143206</v>
      </c>
      <c r="Z96" s="87">
        <f t="shared" si="27"/>
        <v>2.0468326176374498</v>
      </c>
      <c r="AA96" s="87">
        <f t="shared" si="27"/>
        <v>2.3260239714809496</v>
      </c>
      <c r="AB96" s="87">
        <f t="shared" si="27"/>
        <v>2.0246767255365428</v>
      </c>
      <c r="AC96" s="87">
        <f t="shared" si="27"/>
        <v>1.303168995854399</v>
      </c>
      <c r="AD96" s="87">
        <f t="shared" si="27"/>
        <v>1.2734010483795304</v>
      </c>
      <c r="AE96" s="87">
        <f t="shared" si="28"/>
        <v>1.1389105378623203</v>
      </c>
      <c r="AF96" s="87">
        <f t="shared" si="29"/>
        <v>1.0428628251799474</v>
      </c>
      <c r="AG96" s="373">
        <f t="shared" si="30"/>
        <v>1.0628982305808745</v>
      </c>
      <c r="AH96" s="373">
        <f t="shared" si="30"/>
        <v>1.0584841061834636</v>
      </c>
      <c r="AI96" s="87"/>
      <c r="AJ96" s="106">
        <f t="shared" si="31"/>
        <v>2.1667515687481052</v>
      </c>
      <c r="AK96" s="184">
        <f t="shared" si="31"/>
        <v>1.4782019583203838</v>
      </c>
      <c r="AL96" s="88">
        <f t="shared" si="31"/>
        <v>1.3480635331193753</v>
      </c>
      <c r="AM96" s="88">
        <f t="shared" si="31"/>
        <v>1.2588724007346783</v>
      </c>
      <c r="AN96" s="106">
        <f t="shared" si="31"/>
        <v>1.3828442401917576</v>
      </c>
      <c r="AO96" s="88">
        <f t="shared" si="31"/>
        <v>0.83592592872845772</v>
      </c>
      <c r="AP96" s="106">
        <f t="shared" si="32"/>
        <v>1.3706961053872402</v>
      </c>
      <c r="AQ96" s="106">
        <f t="shared" si="32"/>
        <v>2.1044346519215358</v>
      </c>
      <c r="AR96" s="106">
        <f t="shared" si="32"/>
        <v>1.2226501004960157</v>
      </c>
      <c r="AS96" s="106">
        <f t="shared" si="32"/>
        <v>0.87863030150719756</v>
      </c>
      <c r="AT96" s="106">
        <f t="shared" si="32"/>
        <v>0.29540540379780095</v>
      </c>
      <c r="AU96" s="107">
        <f t="shared" si="32"/>
        <v>0.71027865329042295</v>
      </c>
      <c r="AV96" s="107">
        <f t="shared" si="33"/>
        <v>1.0835454180193813</v>
      </c>
      <c r="AW96" s="107">
        <f t="shared" si="34"/>
        <v>0.75733461577313088</v>
      </c>
      <c r="AX96" s="373">
        <f t="shared" si="35"/>
        <v>0.84215840390648344</v>
      </c>
      <c r="AY96" s="373">
        <f t="shared" si="35"/>
        <v>0.80395434315261827</v>
      </c>
    </row>
    <row r="97" spans="1:51" s="2" customFormat="1" x14ac:dyDescent="0.35">
      <c r="A97" s="80" t="str">
        <f t="shared" si="22"/>
        <v>North Macedonia</v>
      </c>
      <c r="B97" s="86" t="e">
        <f t="shared" si="23"/>
        <v>#DIV/0!</v>
      </c>
      <c r="C97" s="87">
        <f t="shared" si="23"/>
        <v>1.8459325798566388</v>
      </c>
      <c r="D97" s="87">
        <f t="shared" si="24"/>
        <v>1.9968577847677791</v>
      </c>
      <c r="E97" s="87">
        <f t="shared" si="24"/>
        <v>1.8049021723157279</v>
      </c>
      <c r="F97" s="106">
        <f t="shared" si="24"/>
        <v>1.6293923086364903</v>
      </c>
      <c r="G97" s="87">
        <f t="shared" si="24"/>
        <v>1.5358490371746369</v>
      </c>
      <c r="H97" s="106">
        <f t="shared" si="24"/>
        <v>1.4229188860143052</v>
      </c>
      <c r="I97" s="106">
        <f t="shared" si="24"/>
        <v>1.4914210991714167</v>
      </c>
      <c r="J97" s="106">
        <f t="shared" si="24"/>
        <v>2.1834510938865268</v>
      </c>
      <c r="K97" s="106">
        <f t="shared" si="24"/>
        <v>1.5135805090580006</v>
      </c>
      <c r="L97" s="106">
        <f t="shared" si="24"/>
        <v>1.5390015075016115</v>
      </c>
      <c r="M97" s="106">
        <f t="shared" si="24"/>
        <v>0.8427183115141984</v>
      </c>
      <c r="N97" s="106">
        <f t="shared" si="24"/>
        <v>0.79782637094949582</v>
      </c>
      <c r="O97" s="106">
        <f t="shared" si="24"/>
        <v>0.77340966748800188</v>
      </c>
      <c r="P97" s="373">
        <f t="shared" si="36"/>
        <v>0.99999999999999989</v>
      </c>
      <c r="Q97" s="373">
        <f t="shared" si="36"/>
        <v>1.0000000000000002</v>
      </c>
      <c r="R97" s="106"/>
      <c r="S97" s="87" t="e">
        <f t="shared" si="26"/>
        <v>#DIV/0!</v>
      </c>
      <c r="T97" s="87">
        <f>C79*$A$91</f>
        <v>2.7448652679801229</v>
      </c>
      <c r="U97" s="87">
        <f>D79*$A$91</f>
        <v>2.7800580792226248</v>
      </c>
      <c r="V97" s="87">
        <f t="shared" si="26"/>
        <v>3.1687926907327038</v>
      </c>
      <c r="W97" s="106">
        <f t="shared" si="26"/>
        <v>2.8286604815863035</v>
      </c>
      <c r="X97" s="87">
        <f t="shared" si="26"/>
        <v>2.2084164850029833</v>
      </c>
      <c r="Y97" s="87">
        <f t="shared" si="27"/>
        <v>2.4383523901363824</v>
      </c>
      <c r="Z97" s="87">
        <f t="shared" si="27"/>
        <v>1.9348471227056616</v>
      </c>
      <c r="AA97" s="87">
        <f t="shared" si="27"/>
        <v>1.6531027298844549</v>
      </c>
      <c r="AB97" s="87">
        <f t="shared" si="27"/>
        <v>1.5493926654103884</v>
      </c>
      <c r="AC97" s="87">
        <f t="shared" si="27"/>
        <v>1.6712743078617598</v>
      </c>
      <c r="AD97" s="87">
        <f t="shared" si="27"/>
        <v>1.6844324805647868</v>
      </c>
      <c r="AE97" s="87">
        <f t="shared" si="28"/>
        <v>1.3939521159163442</v>
      </c>
      <c r="AF97" s="87">
        <f t="shared" si="29"/>
        <v>1.188739839651159</v>
      </c>
      <c r="AG97" s="373">
        <f t="shared" si="30"/>
        <v>1.3923174253257093</v>
      </c>
      <c r="AH97" s="373">
        <f t="shared" si="30"/>
        <v>1.3390888100360057</v>
      </c>
      <c r="AI97" s="87"/>
      <c r="AJ97" s="106" t="e">
        <f t="shared" si="31"/>
        <v>#DIV/0!</v>
      </c>
      <c r="AK97" s="184">
        <f>C88*$A$91</f>
        <v>2.6688215984457693</v>
      </c>
      <c r="AL97" s="88">
        <f>D88*$A$91</f>
        <v>1.3160087389024642</v>
      </c>
      <c r="AM97" s="88">
        <f t="shared" si="31"/>
        <v>1.528307601529131</v>
      </c>
      <c r="AN97" s="106">
        <f t="shared" si="31"/>
        <v>2.1773724103699936</v>
      </c>
      <c r="AO97" s="88">
        <f t="shared" si="31"/>
        <v>1.9193025829177326</v>
      </c>
      <c r="AP97" s="106">
        <f t="shared" si="32"/>
        <v>3.2327193142440271</v>
      </c>
      <c r="AQ97" s="106">
        <f t="shared" si="32"/>
        <v>1.7158624647587519</v>
      </c>
      <c r="AR97" s="106">
        <f t="shared" si="32"/>
        <v>1.9046254808961252</v>
      </c>
      <c r="AS97" s="106">
        <f t="shared" si="32"/>
        <v>3.4580347715703397</v>
      </c>
      <c r="AT97" s="106">
        <f t="shared" si="32"/>
        <v>0.60567263505531077</v>
      </c>
      <c r="AU97" s="107">
        <f t="shared" si="32"/>
        <v>1.0783550330975467</v>
      </c>
      <c r="AV97" s="107">
        <f t="shared" si="33"/>
        <v>1.7352834240326427</v>
      </c>
      <c r="AW97" s="107">
        <f t="shared" si="34"/>
        <v>1.60344831850233</v>
      </c>
      <c r="AX97" s="373">
        <v>1.46</v>
      </c>
      <c r="AY97" s="373">
        <f t="shared" si="35"/>
        <v>1.6900596602087314</v>
      </c>
    </row>
    <row r="98" spans="1:51" s="2" customFormat="1" x14ac:dyDescent="0.35">
      <c r="A98" s="80" t="str">
        <f t="shared" si="22"/>
        <v>Serbia</v>
      </c>
      <c r="B98" s="89" t="e">
        <f t="shared" si="23"/>
        <v>#DIV/0!</v>
      </c>
      <c r="C98" s="90">
        <f t="shared" si="23"/>
        <v>0.59450143998889649</v>
      </c>
      <c r="D98" s="90">
        <f t="shared" si="24"/>
        <v>0.62730823914519007</v>
      </c>
      <c r="E98" s="90">
        <f t="shared" si="24"/>
        <v>0.70952095111253533</v>
      </c>
      <c r="F98" s="110">
        <f t="shared" si="24"/>
        <v>0.66627000912227419</v>
      </c>
      <c r="G98" s="90">
        <f t="shared" si="24"/>
        <v>0.67702545775496858</v>
      </c>
      <c r="H98" s="110">
        <f t="shared" si="24"/>
        <v>0.53504896766703069</v>
      </c>
      <c r="I98" s="110">
        <f t="shared" si="24"/>
        <v>0.58587813708715342</v>
      </c>
      <c r="J98" s="110">
        <f t="shared" si="24"/>
        <v>0.58894124077464016</v>
      </c>
      <c r="K98" s="106">
        <f t="shared" si="24"/>
        <v>0.62559726673826821</v>
      </c>
      <c r="L98" s="106">
        <f t="shared" si="24"/>
        <v>0.69728636332698068</v>
      </c>
      <c r="M98" s="106">
        <f t="shared" si="24"/>
        <v>0.53338721617755924</v>
      </c>
      <c r="N98" s="106">
        <f t="shared" si="24"/>
        <v>0.49553180021596088</v>
      </c>
      <c r="O98" s="106">
        <f t="shared" si="24"/>
        <v>0.45807004517839039</v>
      </c>
      <c r="P98" s="373">
        <f t="shared" si="36"/>
        <v>0.48895524503064192</v>
      </c>
      <c r="Q98" s="373">
        <f t="shared" si="36"/>
        <v>0.51296116251725798</v>
      </c>
      <c r="R98" s="106"/>
      <c r="S98" s="90" t="e">
        <f t="shared" si="26"/>
        <v>#DIV/0!</v>
      </c>
      <c r="T98" s="90">
        <f t="shared" si="26"/>
        <v>1.6486254269693226</v>
      </c>
      <c r="U98" s="90">
        <f t="shared" si="26"/>
        <v>1.5718442481198451</v>
      </c>
      <c r="V98" s="90">
        <f t="shared" si="26"/>
        <v>1.7811818732557987</v>
      </c>
      <c r="W98" s="110">
        <f t="shared" si="26"/>
        <v>1.5416385320568851</v>
      </c>
      <c r="X98" s="90">
        <f t="shared" si="26"/>
        <v>1.3423466924191212</v>
      </c>
      <c r="Y98" s="90">
        <f t="shared" si="27"/>
        <v>1.9509006839261938</v>
      </c>
      <c r="Z98" s="90">
        <f t="shared" si="27"/>
        <v>1.9757645521272484</v>
      </c>
      <c r="AA98" s="90">
        <f t="shared" si="27"/>
        <v>1.7672053749773013</v>
      </c>
      <c r="AB98" s="87">
        <f t="shared" si="27"/>
        <v>1.6481692916665065</v>
      </c>
      <c r="AC98" s="87">
        <f t="shared" si="27"/>
        <v>1.4872993034747064</v>
      </c>
      <c r="AD98" s="87">
        <f t="shared" si="27"/>
        <v>1.4721787506514321</v>
      </c>
      <c r="AE98" s="87">
        <f t="shared" si="28"/>
        <v>1.389996147540828</v>
      </c>
      <c r="AF98" s="87">
        <f t="shared" si="29"/>
        <v>1.0458935746467852</v>
      </c>
      <c r="AG98" s="373">
        <f t="shared" si="30"/>
        <v>1.1583683983206492</v>
      </c>
      <c r="AH98" s="373">
        <f t="shared" si="30"/>
        <v>1.1166104327186166</v>
      </c>
      <c r="AI98" s="87"/>
      <c r="AJ98" s="110" t="e">
        <f t="shared" si="31"/>
        <v>#DIV/0!</v>
      </c>
      <c r="AK98" s="185">
        <f t="shared" si="31"/>
        <v>2.0786682883026248</v>
      </c>
      <c r="AL98" s="91">
        <f t="shared" si="31"/>
        <v>1.6895564927629936</v>
      </c>
      <c r="AM98" s="91">
        <f t="shared" si="31"/>
        <v>1.7896076329590787</v>
      </c>
      <c r="AN98" s="110">
        <f t="shared" si="31"/>
        <v>2.0830577170553357</v>
      </c>
      <c r="AO98" s="91">
        <f t="shared" si="31"/>
        <v>1.7884832252607836</v>
      </c>
      <c r="AP98" s="110">
        <f t="shared" si="32"/>
        <v>2.8153427953669707</v>
      </c>
      <c r="AQ98" s="110">
        <f t="shared" si="32"/>
        <v>3.3809701786135808</v>
      </c>
      <c r="AR98" s="110">
        <f t="shared" si="32"/>
        <v>2.728554718672453</v>
      </c>
      <c r="AS98" s="110">
        <f t="shared" si="32"/>
        <v>3.0372624447378995</v>
      </c>
      <c r="AT98" s="110">
        <f t="shared" si="32"/>
        <v>0.17286371235478265</v>
      </c>
      <c r="AU98" s="111">
        <f t="shared" si="32"/>
        <v>0.27264535935056167</v>
      </c>
      <c r="AV98" s="107">
        <f t="shared" si="33"/>
        <v>0.16681609943563322</v>
      </c>
      <c r="AW98" s="107">
        <f t="shared" si="34"/>
        <v>0.13065065305201556</v>
      </c>
      <c r="AX98" s="373">
        <f t="shared" si="35"/>
        <v>0.16722471120374391</v>
      </c>
      <c r="AY98" s="373">
        <f t="shared" si="35"/>
        <v>0.2594580206136784</v>
      </c>
    </row>
    <row r="99" spans="1:51" s="2" customFormat="1" x14ac:dyDescent="0.35">
      <c r="A99" s="80"/>
      <c r="B99" s="83"/>
      <c r="C99" s="83"/>
      <c r="D99" s="83"/>
      <c r="E99" s="83"/>
      <c r="F99" s="29"/>
      <c r="G99" s="29"/>
    </row>
    <row r="100" spans="1:51" s="2" customFormat="1" x14ac:dyDescent="0.35">
      <c r="A100" s="80"/>
      <c r="B100" s="83"/>
      <c r="C100" s="83"/>
      <c r="D100" s="83"/>
      <c r="E100" s="83"/>
      <c r="F100" s="29"/>
      <c r="G100" s="29"/>
    </row>
    <row r="101" spans="1:51" s="2" customFormat="1" x14ac:dyDescent="0.35">
      <c r="A101" s="80"/>
      <c r="B101" s="83"/>
      <c r="C101" s="83"/>
      <c r="D101" s="83"/>
      <c r="E101" s="83"/>
      <c r="F101" s="29"/>
      <c r="G101" s="29"/>
    </row>
    <row r="102" spans="1:51" s="2" customFormat="1" x14ac:dyDescent="0.35">
      <c r="A102" s="80"/>
      <c r="B102" s="83"/>
      <c r="C102" s="83"/>
      <c r="D102" s="83"/>
      <c r="E102" s="83"/>
      <c r="F102" s="29"/>
      <c r="G102" s="29"/>
    </row>
    <row r="103" spans="1:51" s="2" customFormat="1" x14ac:dyDescent="0.35">
      <c r="A103" s="80"/>
      <c r="B103" s="83"/>
      <c r="C103" s="83"/>
      <c r="D103" s="83"/>
      <c r="E103" s="83"/>
      <c r="F103" s="29"/>
      <c r="G103" s="29"/>
    </row>
    <row r="104" spans="1:51" s="2" customFormat="1" x14ac:dyDescent="0.35">
      <c r="A104" s="80"/>
      <c r="B104" s="83"/>
      <c r="C104" s="83"/>
      <c r="D104" s="83"/>
      <c r="E104" s="83"/>
      <c r="F104" s="29"/>
      <c r="G104" s="29"/>
    </row>
    <row r="105" spans="1:51" s="2" customFormat="1" x14ac:dyDescent="0.35">
      <c r="A105" s="80"/>
      <c r="B105" s="83"/>
      <c r="C105" s="83"/>
      <c r="D105" s="83"/>
      <c r="E105" s="83"/>
      <c r="F105" s="29"/>
      <c r="G105" s="29"/>
    </row>
    <row r="106" spans="1:51" s="2" customFormat="1" x14ac:dyDescent="0.35">
      <c r="A106" s="80"/>
      <c r="B106" s="83"/>
      <c r="C106" s="83"/>
      <c r="D106" s="83"/>
      <c r="E106" s="83"/>
      <c r="F106" s="29"/>
      <c r="G106" s="29"/>
    </row>
    <row r="107" spans="1:51" s="2" customFormat="1" x14ac:dyDescent="0.35">
      <c r="A107" s="80"/>
      <c r="B107" s="83"/>
      <c r="C107" s="83"/>
      <c r="D107" s="83"/>
      <c r="E107" s="83"/>
      <c r="F107" s="29"/>
      <c r="G107" s="29"/>
    </row>
    <row r="108" spans="1:51" s="2" customFormat="1" x14ac:dyDescent="0.35">
      <c r="A108" s="80"/>
      <c r="B108" s="83"/>
      <c r="C108" s="83"/>
      <c r="D108" s="83"/>
      <c r="E108" s="83"/>
    </row>
    <row r="109" spans="1:51" s="2" customFormat="1" x14ac:dyDescent="0.35">
      <c r="A109" s="80"/>
      <c r="B109" s="83"/>
      <c r="C109" s="83"/>
      <c r="D109" s="83"/>
      <c r="E109" s="83"/>
    </row>
    <row r="110" spans="1:51" s="2" customFormat="1" x14ac:dyDescent="0.35">
      <c r="A110" s="80"/>
      <c r="B110" s="83"/>
      <c r="C110" s="83"/>
      <c r="D110" s="83"/>
      <c r="E110" s="83"/>
    </row>
    <row r="111" spans="1:51" s="2" customFormat="1" x14ac:dyDescent="0.35">
      <c r="A111" s="80"/>
      <c r="B111" s="83"/>
      <c r="C111" s="83"/>
      <c r="D111" s="83"/>
      <c r="E111" s="83"/>
    </row>
    <row r="112" spans="1:51" s="2" customFormat="1" x14ac:dyDescent="0.35">
      <c r="A112" s="80"/>
      <c r="B112" s="83"/>
      <c r="C112" s="83"/>
      <c r="D112" s="83"/>
      <c r="E112" s="83"/>
    </row>
    <row r="113" spans="1:17" s="2" customFormat="1" x14ac:dyDescent="0.35">
      <c r="A113" s="80"/>
      <c r="B113" s="83"/>
      <c r="C113" s="83"/>
      <c r="D113" s="83"/>
      <c r="E113" s="83"/>
    </row>
    <row r="114" spans="1:17" s="2" customFormat="1" x14ac:dyDescent="0.35">
      <c r="A114" s="80"/>
      <c r="B114" s="83"/>
      <c r="C114" s="83"/>
      <c r="D114" s="83"/>
      <c r="E114" s="83"/>
    </row>
    <row r="115" spans="1:17" s="2" customFormat="1" x14ac:dyDescent="0.35">
      <c r="A115" s="80"/>
      <c r="B115" s="83"/>
      <c r="C115" s="83"/>
      <c r="D115" s="83"/>
      <c r="E115" s="83"/>
    </row>
    <row r="116" spans="1:17" s="2" customFormat="1" x14ac:dyDescent="0.35">
      <c r="A116" s="80"/>
      <c r="B116" s="83"/>
      <c r="C116" s="83"/>
      <c r="D116" s="83"/>
      <c r="E116" s="83"/>
    </row>
    <row r="117" spans="1:17" s="2" customFormat="1" x14ac:dyDescent="0.35">
      <c r="A117" s="80"/>
      <c r="B117" s="83"/>
      <c r="C117" s="83"/>
      <c r="D117" s="83"/>
      <c r="E117" s="83"/>
    </row>
    <row r="118" spans="1:17" s="2" customFormat="1" x14ac:dyDescent="0.35">
      <c r="A118" s="80"/>
      <c r="B118" s="83"/>
      <c r="C118" s="83"/>
      <c r="D118" s="83"/>
      <c r="E118" s="83"/>
    </row>
    <row r="119" spans="1:17" s="2" customFormat="1" x14ac:dyDescent="0.35">
      <c r="A119" s="80"/>
      <c r="B119" s="83"/>
      <c r="C119" s="83"/>
      <c r="D119" s="83"/>
      <c r="E119" s="83"/>
    </row>
    <row r="120" spans="1:17" s="2" customFormat="1" x14ac:dyDescent="0.35">
      <c r="A120" s="80"/>
      <c r="B120" s="83"/>
      <c r="C120" s="83"/>
      <c r="D120" s="83"/>
      <c r="E120" s="83"/>
    </row>
    <row r="123" spans="1:17" x14ac:dyDescent="0.35">
      <c r="A123" s="393" t="s">
        <v>32</v>
      </c>
      <c r="B123" s="393"/>
      <c r="C123" s="393"/>
      <c r="D123" s="393"/>
      <c r="E123" s="393"/>
      <c r="F123" s="393"/>
      <c r="G123" s="393"/>
      <c r="H123" s="393"/>
      <c r="I123" s="393"/>
    </row>
    <row r="124" spans="1:17" x14ac:dyDescent="0.35">
      <c r="A124" s="393" t="s">
        <v>33</v>
      </c>
      <c r="B124" s="393"/>
      <c r="C124" s="393"/>
      <c r="D124" s="393"/>
      <c r="E124" s="393"/>
      <c r="F124" s="393"/>
      <c r="G124" s="393"/>
      <c r="H124" s="393"/>
      <c r="I124" s="393"/>
    </row>
    <row r="125" spans="1:17" x14ac:dyDescent="0.35">
      <c r="A125" s="12" t="s">
        <v>4</v>
      </c>
      <c r="B125" s="17" t="s">
        <v>5</v>
      </c>
      <c r="C125" s="10" t="s">
        <v>6</v>
      </c>
      <c r="D125" s="10" t="s">
        <v>54</v>
      </c>
      <c r="E125" s="10" t="s">
        <v>55</v>
      </c>
      <c r="F125" s="10" t="s">
        <v>153</v>
      </c>
      <c r="G125" s="10" t="s">
        <v>154</v>
      </c>
      <c r="H125" s="10" t="s">
        <v>201</v>
      </c>
      <c r="I125" s="10" t="s">
        <v>202</v>
      </c>
      <c r="J125" s="10" t="s">
        <v>204</v>
      </c>
      <c r="K125" s="10" t="s">
        <v>205</v>
      </c>
      <c r="L125" s="275" t="s">
        <v>246</v>
      </c>
      <c r="M125" s="276" t="s">
        <v>247</v>
      </c>
      <c r="N125" s="289" t="s">
        <v>249</v>
      </c>
      <c r="O125" s="287" t="s">
        <v>250</v>
      </c>
      <c r="P125" s="268" t="s">
        <v>298</v>
      </c>
      <c r="Q125" s="268" t="s">
        <v>299</v>
      </c>
    </row>
    <row r="126" spans="1:17" x14ac:dyDescent="0.35">
      <c r="A126" s="12" t="str">
        <f>'Q2 19-Q3 19'!T60</f>
        <v>Albania</v>
      </c>
      <c r="B126" s="24">
        <f>'Q4 18-Q1 19'!U52</f>
        <v>3.1786920933421241</v>
      </c>
      <c r="C126" s="72">
        <f>'Q4 18-Q1 19'!Y52</f>
        <v>5.3877176118221577</v>
      </c>
      <c r="D126" s="72">
        <f>'Q2 19-Q3 19'!U60</f>
        <v>2.0423212000708832</v>
      </c>
      <c r="E126" s="72">
        <f>'Q2 19-Q3 19'!Y60</f>
        <v>3.4474078985956487</v>
      </c>
      <c r="F126" s="72">
        <f>'Q4 19-Q1 20'!U60</f>
        <v>3.724153034806283</v>
      </c>
      <c r="G126" s="72">
        <f>'Q4 19-Q1 20'!Y60</f>
        <v>5.6053925553916244</v>
      </c>
      <c r="H126" s="72">
        <f>'Q2 20-Q3 20'!U60</f>
        <v>5.4190852980674302</v>
      </c>
      <c r="I126" s="72">
        <f>'Q2 20-Q3 20'!Y60</f>
        <v>4.9526661886136925</v>
      </c>
      <c r="J126" s="72">
        <v>4.5547459111075579</v>
      </c>
      <c r="K126" s="239">
        <v>3.5682473593744226</v>
      </c>
      <c r="L126" s="72">
        <f>'Q2 21-Q3 21'!U60</f>
        <v>2.7355553769349799</v>
      </c>
      <c r="M126" s="72">
        <f>'Q2 21-Q3 21'!Y60</f>
        <v>2.6402543958738094</v>
      </c>
      <c r="N126" s="72">
        <f>'Q4 21 -Q1 22'!U72</f>
        <v>3.0199231227329326</v>
      </c>
      <c r="O126" s="72">
        <f>'Q4 21 -Q1 22'!Y72</f>
        <v>2.3069488979079309</v>
      </c>
      <c r="P126" s="373">
        <f>'Q2 22 - Q3 22'!U72</f>
        <v>1.852853587683563</v>
      </c>
      <c r="Q126" s="373">
        <f>'Q2 22 - Q3 22'!Y72</f>
        <v>1.5575071430286838</v>
      </c>
    </row>
    <row r="127" spans="1:17" x14ac:dyDescent="0.35">
      <c r="A127" s="12" t="str">
        <f>'Q2 19-Q3 19'!T61</f>
        <v>Bosnia</v>
      </c>
      <c r="B127" s="24" t="e">
        <f>'Q4 18-Q1 19'!U51</f>
        <v>#DIV/0!</v>
      </c>
      <c r="C127" s="72" t="e">
        <f>'Q4 18-Q1 19'!Y51</f>
        <v>#DIV/0!</v>
      </c>
      <c r="D127" s="72">
        <f>'Q2 19-Q3 19'!U61</f>
        <v>4.9030123628765452</v>
      </c>
      <c r="E127" s="72">
        <f>'Q2 19-Q3 19'!Y61</f>
        <v>2.698064357045987</v>
      </c>
      <c r="F127" s="72">
        <f>'Q4 19-Q1 20'!U61</f>
        <v>3.1602635046113305</v>
      </c>
      <c r="G127" s="72">
        <f>'Q4 19-Q1 20'!Y61</f>
        <v>2.7292069221785753</v>
      </c>
      <c r="H127" s="72">
        <f>'Q2 20-Q3 20'!U61</f>
        <v>2.2320883746694342</v>
      </c>
      <c r="I127" s="72">
        <f>'Q2 20-Q3 20'!Y61</f>
        <v>1.5589404516331744</v>
      </c>
      <c r="J127" s="72">
        <v>2.1575693450343354</v>
      </c>
      <c r="K127" s="239">
        <v>1.6783569712913187</v>
      </c>
      <c r="L127" s="72">
        <f>'Q2 21-Q3 21'!U61</f>
        <v>1.6378280172468942</v>
      </c>
      <c r="M127" s="72">
        <f>'Q2 21-Q3 21'!Y61</f>
        <v>1.1697563400440525</v>
      </c>
      <c r="N127" s="72">
        <f>'Q4 21 -Q1 22'!U73</f>
        <v>1.0554215284436492</v>
      </c>
      <c r="O127" s="72">
        <f>'Q4 21 -Q1 22'!Y73</f>
        <v>0.91631617922146935</v>
      </c>
      <c r="P127" s="373">
        <f>'Q2 22 - Q3 22'!U73</f>
        <v>0.9156112800708559</v>
      </c>
      <c r="Q127" s="373">
        <f>'Q2 22 - Q3 22'!Y73</f>
        <v>0.72048026994943548</v>
      </c>
    </row>
    <row r="128" spans="1:17" x14ac:dyDescent="0.35">
      <c r="A128" s="12" t="str">
        <f>'Q2 19-Q3 19'!T62</f>
        <v>Kosovo*</v>
      </c>
      <c r="B128" s="24">
        <f>'Q4 18-Q1 19'!U53</f>
        <v>30.33424950784638</v>
      </c>
      <c r="C128" s="72">
        <f>'Q4 18-Q1 19'!Y53</f>
        <v>10.433582356947653</v>
      </c>
      <c r="D128" s="72">
        <f>'Q2 19-Q3 19'!U62</f>
        <v>6.7148082787643748</v>
      </c>
      <c r="E128" s="72">
        <f>'Q2 19-Q3 19'!Y62</f>
        <v>8.9144167793270892</v>
      </c>
      <c r="F128" s="72">
        <f>'Q4 19-Q1 20'!U62</f>
        <v>6.7246803990742494</v>
      </c>
      <c r="G128" s="72">
        <f>'Q4 19-Q1 20'!Y62</f>
        <v>5.2607382302420227</v>
      </c>
      <c r="H128" s="72">
        <f>'Q2 20-Q3 20'!U62</f>
        <v>3.7972811069651353</v>
      </c>
      <c r="I128" s="72">
        <f>'Q2 20-Q3 20'!Y62</f>
        <v>4.7007955656586606</v>
      </c>
      <c r="J128" s="72">
        <v>5.5566721321830421</v>
      </c>
      <c r="K128" s="239">
        <v>5.1058431789381453</v>
      </c>
      <c r="L128" s="72">
        <f>'Q2 21-Q3 21'!U62</f>
        <v>2.7777288141133747</v>
      </c>
      <c r="M128" s="72">
        <f>'Q2 21-Q3 21'!Y62</f>
        <v>2.39025533054724</v>
      </c>
      <c r="N128" s="72">
        <f>'Q4 21 -Q1 22'!U74</f>
        <v>2.3024729951874887</v>
      </c>
      <c r="O128" s="72">
        <f>'Q4 21 -Q1 22'!Y74</f>
        <v>1.8270372287102896</v>
      </c>
      <c r="P128" s="373">
        <f>'Q2 22 - Q3 22'!U74</f>
        <v>1.8348219004977926</v>
      </c>
      <c r="Q128" s="373">
        <f>'Q2 22 - Q3 22'!Y74</f>
        <v>1.6677919268739614</v>
      </c>
    </row>
    <row r="129" spans="1:17" x14ac:dyDescent="0.35">
      <c r="A129" s="12" t="str">
        <f>'Q2 19-Q3 19'!T63</f>
        <v>Montenegro</v>
      </c>
      <c r="B129" s="24">
        <f>'Q4 18-Q1 19'!U55</f>
        <v>9.8650024518684667</v>
      </c>
      <c r="C129" s="72">
        <f>'Q4 18-Q1 19'!Y55</f>
        <v>0.77593524640873746</v>
      </c>
      <c r="D129" s="72">
        <f>'Q2 19-Q3 19'!U63</f>
        <v>1.9316353616774806</v>
      </c>
      <c r="E129" s="72">
        <f>'Q2 19-Q3 19'!Y63</f>
        <v>1.8773980770769916</v>
      </c>
      <c r="F129" s="72">
        <f>'Q4 19-Q1 20'!U63</f>
        <v>0.80094848764452087</v>
      </c>
      <c r="G129" s="72">
        <f>'Q4 19-Q1 20'!Y63</f>
        <v>0.7121911968188045</v>
      </c>
      <c r="H129" s="72">
        <f>'Q2 20-Q3 20'!U63</f>
        <v>0.3336656050314768</v>
      </c>
      <c r="I129" s="72">
        <f>'Q2 20-Q3 20'!Y63</f>
        <v>1.9639101759823239</v>
      </c>
      <c r="J129" s="72">
        <v>0.52186491136732727</v>
      </c>
      <c r="K129" s="239">
        <v>0.65416825995218464</v>
      </c>
      <c r="L129" s="72">
        <f>'Q2 21-Q3 21'!U63</f>
        <v>1.2766818667548099</v>
      </c>
      <c r="M129" s="72">
        <f>'Q2 21-Q3 21'!Y63</f>
        <v>1.1965638935522411</v>
      </c>
      <c r="N129" s="72">
        <f>'Q4 21 -Q1 22'!U75</f>
        <v>0.27969702128996171</v>
      </c>
      <c r="O129" s="72">
        <f>'Q4 21 -Q1 22'!Y75</f>
        <v>0.2565190716775908</v>
      </c>
      <c r="P129" s="373">
        <f>'Q2 22 - Q3 22'!U75</f>
        <v>7.0519479114189276E-3</v>
      </c>
      <c r="Q129" s="373">
        <f>'Q2 22 - Q3 22'!Y75</f>
        <v>6.4658970418837248E-3</v>
      </c>
    </row>
    <row r="130" spans="1:17" x14ac:dyDescent="0.35">
      <c r="A130" s="12" t="str">
        <f>'Q2 19-Q3 19'!T64</f>
        <v>North Macedonia</v>
      </c>
      <c r="B130" s="62" t="e">
        <f>'Q4 18-Q1 19'!U54</f>
        <v>#DIV/0!</v>
      </c>
      <c r="C130" s="73">
        <f>'Q4 18-Q1 19'!Y54</f>
        <v>3.3823043392121699</v>
      </c>
      <c r="D130" s="72">
        <f>'Q2 19-Q3 19'!U64</f>
        <v>21.127991625256875</v>
      </c>
      <c r="E130" s="72">
        <f>'Q2 19-Q3 19'!Y64</f>
        <v>4.2735188013011562</v>
      </c>
      <c r="F130" s="72">
        <f>'Q4 19-Q1 20'!U64</f>
        <v>3.831239044494104</v>
      </c>
      <c r="G130" s="72">
        <f>'Q4 19-Q1 20'!Y64</f>
        <v>5.9252954946856287</v>
      </c>
      <c r="H130" s="72">
        <f>'Q2 20-Q3 20'!U64</f>
        <v>6.7253044497363694</v>
      </c>
      <c r="I130" s="72">
        <f>'Q2 20-Q3 20'!Y64</f>
        <v>4.7007001264139978</v>
      </c>
      <c r="J130" s="72">
        <v>4.1304642417003121</v>
      </c>
      <c r="K130" s="239">
        <v>4.072395527756183</v>
      </c>
      <c r="L130" s="72">
        <f>'Q2 21-Q3 21'!U64</f>
        <v>7.519128976161781</v>
      </c>
      <c r="M130" s="72">
        <f>'Q2 21-Q3 21'!Y64</f>
        <v>4.7986950494784413</v>
      </c>
      <c r="N130" s="72">
        <f>'Q4 21 -Q1 22'!U76</f>
        <v>2.6754890462776224</v>
      </c>
      <c r="O130" s="72">
        <f>'Q4 21 -Q1 22'!Y76</f>
        <v>1.9197448406143467</v>
      </c>
      <c r="P130" s="373">
        <f>'Q2 22 - Q3 22'!U76</f>
        <v>2.0880541275667608</v>
      </c>
      <c r="Q130" s="373">
        <f>'Q2 22 - Q3 22'!Y76</f>
        <v>1.9995634973436529</v>
      </c>
    </row>
    <row r="131" spans="1:17" x14ac:dyDescent="0.35">
      <c r="A131" s="12" t="str">
        <f>'Q2 19-Q3 19'!T65</f>
        <v>Serbia</v>
      </c>
      <c r="B131" s="24" t="e">
        <f>'Q4 18-Q1 19'!U56</f>
        <v>#DIV/0!</v>
      </c>
      <c r="C131" s="72">
        <f>'Q4 18-Q1 19'!Y56</f>
        <v>1.7041780311128343</v>
      </c>
      <c r="D131" s="72">
        <f>'Q2 19-Q3 19'!U65</f>
        <v>1.7302380908139223</v>
      </c>
      <c r="E131" s="72">
        <f>'Q2 19-Q3 19'!Y65</f>
        <v>24.787030431625954</v>
      </c>
      <c r="F131" s="72">
        <f>'Q4 19-Q1 20'!U65</f>
        <v>-18.638674779101365</v>
      </c>
      <c r="G131" s="72">
        <f>'Q4 19-Q1 20'!Y65</f>
        <v>0.77825595950647919</v>
      </c>
      <c r="H131" s="72">
        <f>'Q2 20-Q3 20'!U65</f>
        <v>0.27950055121235085</v>
      </c>
      <c r="I131" s="72">
        <f>'Q2 20-Q3 20'!Y65</f>
        <v>0.45947742450217316</v>
      </c>
      <c r="J131" s="72">
        <v>0.3716059371583687</v>
      </c>
      <c r="K131" s="239">
        <v>0.49237497948789122</v>
      </c>
      <c r="L131" s="72">
        <f>'Q2 21-Q3 21'!U65</f>
        <v>0.57475274467860293</v>
      </c>
      <c r="M131" s="72">
        <f>'Q2 21-Q3 21'!Y65</f>
        <v>0.8349025042807785</v>
      </c>
      <c r="N131" s="72">
        <f>'Q4 21 -Q1 22'!U77</f>
        <v>0.67722179083332223</v>
      </c>
      <c r="O131" s="72">
        <f>'Q4 21 -Q1 22'!Y77</f>
        <v>0.67483834580863389</v>
      </c>
      <c r="P131" s="373">
        <f>'Q2 22 - Q3 22'!U77</f>
        <v>0.62680907826411469</v>
      </c>
      <c r="Q131" s="373">
        <f>'Q2 22 - Q3 22'!Y77</f>
        <v>0.74873666332253397</v>
      </c>
    </row>
    <row r="132" spans="1:17" x14ac:dyDescent="0.35">
      <c r="A132" s="3"/>
      <c r="B132" s="1"/>
      <c r="C132" s="1"/>
      <c r="D132" s="1"/>
      <c r="E132" s="1"/>
      <c r="F132" s="1"/>
      <c r="G132" s="1"/>
      <c r="H132" s="1"/>
      <c r="I132" s="1"/>
    </row>
    <row r="133" spans="1:17" x14ac:dyDescent="0.35">
      <c r="A133" s="406" t="s">
        <v>34</v>
      </c>
      <c r="B133" s="406"/>
      <c r="C133" s="406"/>
      <c r="D133" s="406"/>
      <c r="E133" s="406"/>
      <c r="F133" s="406"/>
      <c r="G133" s="406"/>
      <c r="H133" s="406"/>
      <c r="I133" s="406"/>
    </row>
    <row r="134" spans="1:17" x14ac:dyDescent="0.35">
      <c r="A134" s="59" t="s">
        <v>4</v>
      </c>
      <c r="B134" s="59" t="s">
        <v>5</v>
      </c>
      <c r="C134" s="55" t="s">
        <v>6</v>
      </c>
      <c r="D134" s="55" t="s">
        <v>54</v>
      </c>
      <c r="E134" s="59" t="s">
        <v>55</v>
      </c>
      <c r="F134" s="59" t="s">
        <v>153</v>
      </c>
      <c r="G134" s="55" t="s">
        <v>154</v>
      </c>
      <c r="H134" s="55" t="s">
        <v>201</v>
      </c>
      <c r="I134" s="55" t="s">
        <v>202</v>
      </c>
      <c r="J134" s="55" t="s">
        <v>204</v>
      </c>
      <c r="K134" s="242" t="s">
        <v>205</v>
      </c>
      <c r="L134" s="275" t="s">
        <v>246</v>
      </c>
      <c r="M134" s="268" t="s">
        <v>247</v>
      </c>
      <c r="N134" s="332" t="s">
        <v>249</v>
      </c>
      <c r="O134" s="332" t="s">
        <v>250</v>
      </c>
      <c r="P134" s="268" t="s">
        <v>298</v>
      </c>
      <c r="Q134" s="268" t="s">
        <v>299</v>
      </c>
    </row>
    <row r="135" spans="1:17" x14ac:dyDescent="0.35">
      <c r="A135" s="5" t="str">
        <f>'Q2 19-Q3 19'!T60</f>
        <v>Albania</v>
      </c>
      <c r="B135" s="60">
        <f>'Q4 18-Q1 19'!V52</f>
        <v>6.9772068371989624</v>
      </c>
      <c r="C135" s="167">
        <f>'Q4 18-Q1 19'!Z52</f>
        <v>4.3971075047030563</v>
      </c>
      <c r="D135" s="167">
        <f>'Q2 19-Q3 19'!V60</f>
        <v>3.9448237854350201</v>
      </c>
      <c r="E135" s="60">
        <f>'Q2 19-Q3 19'!Z60</f>
        <v>3.6702373924328122</v>
      </c>
      <c r="F135" s="60">
        <f>'Q4 19-Q1 20'!V60</f>
        <v>3.4256712236263511</v>
      </c>
      <c r="G135" s="167">
        <f>'Q4 19-Q1 20'!Z60</f>
        <v>4.5919927356261567</v>
      </c>
      <c r="H135" s="167">
        <f>'Q2 20-Q3 20'!V60</f>
        <v>3.45870484511611</v>
      </c>
      <c r="I135" s="167">
        <f>'Q2 20-Q3 20'!Z60</f>
        <v>2.3871026082723965</v>
      </c>
      <c r="J135" s="167">
        <v>2.496938491948363</v>
      </c>
      <c r="K135" s="245">
        <v>2.1360651493762255</v>
      </c>
      <c r="L135" s="282">
        <f>'Q2 21-Q3 21'!V60</f>
        <v>5.3307316605498256</v>
      </c>
      <c r="M135" s="283">
        <f>'Q2 21-Q3 21'!Z60</f>
        <v>5.8197822965580963</v>
      </c>
      <c r="N135" s="310">
        <f>'Q4 21 -Q1 22'!V72</f>
        <v>5.7478383128295256</v>
      </c>
      <c r="O135" s="310">
        <f>'Q4 21 -Q1 22'!Z72</f>
        <v>5.7049797570850203</v>
      </c>
      <c r="P135" s="373">
        <f>'Q2 22 - Q3 22'!V72</f>
        <v>5.6168778959752474</v>
      </c>
      <c r="Q135" s="373">
        <f>'Q2 22 - Q3 22'!Z72</f>
        <v>4.8399505798880353</v>
      </c>
    </row>
    <row r="136" spans="1:17" x14ac:dyDescent="0.35">
      <c r="A136" s="5" t="str">
        <f>'Q2 19-Q3 19'!T61</f>
        <v>Bosnia</v>
      </c>
      <c r="B136" s="60" t="e">
        <f>'Q4 18-Q1 19'!V51</f>
        <v>#DIV/0!</v>
      </c>
      <c r="C136" s="60" t="e">
        <f>'Q4 18-Q1 19'!Z51</f>
        <v>#DIV/0!</v>
      </c>
      <c r="D136" s="60">
        <f>'Q2 19-Q3 19'!V61</f>
        <v>14.573854289071681</v>
      </c>
      <c r="E136" s="60">
        <f>'Q2 19-Q3 19'!Z61</f>
        <v>9.0230640827294195</v>
      </c>
      <c r="F136" s="60">
        <f>'Q4 19-Q1 20'!V61</f>
        <v>6.9710836299585335</v>
      </c>
      <c r="G136" s="60">
        <f>'Q4 19-Q1 20'!Z61</f>
        <v>3.7469227209625173</v>
      </c>
      <c r="H136" s="60">
        <f>'Q2 20-Q3 20'!V61</f>
        <v>3.4084121497586608</v>
      </c>
      <c r="I136" s="60">
        <f>'Q2 20-Q3 20'!Z61</f>
        <v>3.7411115434959492</v>
      </c>
      <c r="J136" s="167">
        <v>3.1958041958041958</v>
      </c>
      <c r="K136" s="246">
        <v>3.6049794746854453</v>
      </c>
      <c r="L136" s="282">
        <f>'Q2 21-Q3 21'!V61</f>
        <v>3.9529457347654819</v>
      </c>
      <c r="M136" s="283">
        <f>'Q2 21-Q3 21'!Z61</f>
        <v>3.5607770675189774</v>
      </c>
      <c r="N136" s="310">
        <f>'Q4 21 -Q1 22'!V73</f>
        <v>2.6573039206076796</v>
      </c>
      <c r="O136" s="310">
        <f>'Q4 21 -Q1 22'!Z73</f>
        <v>1.8369219362200553</v>
      </c>
      <c r="P136" s="373">
        <f>'Q2 22 - Q3 22'!V73</f>
        <v>2.0785138509259973</v>
      </c>
      <c r="Q136" s="373">
        <f>'Q2 22 - Q3 22'!Z73</f>
        <v>2.2470690074160662</v>
      </c>
    </row>
    <row r="137" spans="1:17" x14ac:dyDescent="0.35">
      <c r="A137" s="5" t="str">
        <f>'Q2 19-Q3 19'!T62</f>
        <v>Kosovo*</v>
      </c>
      <c r="B137" s="60">
        <f>'Q4 18-Q1 19'!V53</f>
        <v>10.304038101414509</v>
      </c>
      <c r="C137" s="60">
        <f>'Q4 18-Q1 19'!Z53</f>
        <v>9.276675159427505</v>
      </c>
      <c r="D137" s="60">
        <f>'Q2 19-Q3 19'!V62</f>
        <v>14.289643056805989</v>
      </c>
      <c r="E137" s="60">
        <f>'Q2 19-Q3 19'!Z62</f>
        <v>35.050341335416149</v>
      </c>
      <c r="F137" s="60">
        <f>'Q4 19-Q1 20'!V62</f>
        <v>27.056111301498547</v>
      </c>
      <c r="G137" s="60">
        <f>'Q4 19-Q1 20'!Z62</f>
        <v>22.09860407535729</v>
      </c>
      <c r="H137" s="60">
        <f>'Q2 20-Q3 20'!V62</f>
        <v>17.372913226721458</v>
      </c>
      <c r="I137" s="60">
        <f>'Q2 20-Q3 20'!Z62</f>
        <v>11.389788695212147</v>
      </c>
      <c r="J137" s="167">
        <v>9.6574154318748988</v>
      </c>
      <c r="K137" s="246">
        <v>6.4611406683811294</v>
      </c>
      <c r="L137" s="282">
        <f>'Q2 21-Q3 21'!V62</f>
        <v>6.7268716217661835</v>
      </c>
      <c r="M137" s="283">
        <f>'Q2 21-Q3 21'!Z62</f>
        <v>5.7633213281369065</v>
      </c>
      <c r="N137" s="310">
        <f>'Q4 21 -Q1 22'!V74</f>
        <v>6.2310396162756412</v>
      </c>
      <c r="O137" s="310">
        <f>'Q4 21 -Q1 22'!Z74</f>
        <v>4.3853255192254714</v>
      </c>
      <c r="P137" s="373">
        <f>'Q2 22 - Q3 22'!V74</f>
        <v>4.6504518077009163</v>
      </c>
      <c r="Q137" s="373">
        <f>'Q2 22 - Q3 22'!Z74</f>
        <v>3.9102964290393598</v>
      </c>
    </row>
    <row r="138" spans="1:17" x14ac:dyDescent="0.35">
      <c r="A138" s="5" t="str">
        <f>'Q2 19-Q3 19'!T63</f>
        <v>Montenegro</v>
      </c>
      <c r="B138" s="60">
        <f>'Q4 18-Q1 19'!V55</f>
        <v>23.144543228172775</v>
      </c>
      <c r="C138" s="60">
        <f>'Q4 18-Q1 19'!Z55</f>
        <v>7.7711562612401854</v>
      </c>
      <c r="D138" s="60">
        <f>'Q2 19-Q3 19'!V63</f>
        <v>5.6521786387159008</v>
      </c>
      <c r="E138" s="60">
        <f>'Q2 19-Q3 19'!Z63</f>
        <v>4.4234356348056076</v>
      </c>
      <c r="F138" s="60">
        <f>'Q4 19-Q1 20'!V63</f>
        <v>6.9933033123320598</v>
      </c>
      <c r="G138" s="60">
        <f>'Q4 19-Q1 20'!Z63</f>
        <v>9.3778156684678002</v>
      </c>
      <c r="H138" s="60">
        <f>'Q2 20-Q3 20'!V63</f>
        <v>11.608346487246303</v>
      </c>
      <c r="I138" s="60">
        <f>'Q2 20-Q3 20'!Z63</f>
        <v>5.7796902110703696</v>
      </c>
      <c r="J138" s="167">
        <v>6.8488748146008742</v>
      </c>
      <c r="K138" s="246">
        <v>12.466565415119124</v>
      </c>
      <c r="L138" s="282">
        <f>'Q2 21-Q3 21'!V63</f>
        <v>7.7245292748787788</v>
      </c>
      <c r="M138" s="283">
        <f>'Q2 21-Q3 21'!Z63</f>
        <v>3.6970821161933078</v>
      </c>
      <c r="N138" s="310">
        <f>'Q4 21 -Q1 22'!V75</f>
        <v>1.7664019914228861</v>
      </c>
      <c r="O138" s="310">
        <f>'Q4 21 -Q1 22'!Z75</f>
        <v>2.8011819825171065</v>
      </c>
      <c r="P138" s="373">
        <f>'Q2 22 - Q3 22'!V75</f>
        <v>1.1612652563844684E-2</v>
      </c>
      <c r="Q138" s="373">
        <f>'Q2 22 - Q3 22'!Z75</f>
        <v>8.9402360251020808E-3</v>
      </c>
    </row>
    <row r="139" spans="1:17" x14ac:dyDescent="0.35">
      <c r="A139" s="5" t="str">
        <f>'Q2 19-Q3 19'!T64</f>
        <v>North Macedonia</v>
      </c>
      <c r="B139" s="60" t="e">
        <f>'Q4 18-Q1 19'!V54</f>
        <v>#DIV/0!</v>
      </c>
      <c r="C139" s="60">
        <f>'Q4 18-Q1 19'!Z54</f>
        <v>7.8962680524171214</v>
      </c>
      <c r="D139" s="60">
        <f>'Q2 19-Q3 19'!V64</f>
        <v>16.832137510203605</v>
      </c>
      <c r="E139" s="60">
        <f>'Q2 19-Q3 19'!Z64</f>
        <v>14.375163489786887</v>
      </c>
      <c r="F139" s="60">
        <f>'Q4 19-Q1 20'!V64</f>
        <v>17.559832611838861</v>
      </c>
      <c r="G139" s="60">
        <f>'Q4 19-Q1 20'!Z64</f>
        <v>5.9282323557469736</v>
      </c>
      <c r="H139" s="60">
        <f>'Q2 20-Q3 20'!V64</f>
        <v>6.2683173118007174</v>
      </c>
      <c r="I139" s="60">
        <f>'Q2 20-Q3 20'!Z64</f>
        <v>4.5718628061537849</v>
      </c>
      <c r="J139" s="167">
        <v>7.262834477711305</v>
      </c>
      <c r="K139" s="246">
        <v>5.5624092113213601</v>
      </c>
      <c r="L139" s="282">
        <f>'Q2 21-Q3 21'!V64</f>
        <v>4.1297453204071681</v>
      </c>
      <c r="M139" s="283">
        <f>'Q2 21-Q3 21'!Z64</f>
        <v>5.29</v>
      </c>
      <c r="N139" s="310">
        <f>'Q4 21 -Q1 22'!V76</f>
        <v>6.0669456284928627</v>
      </c>
      <c r="O139" s="310">
        <f>'Q4 21 -Q1 22'!Z76</f>
        <v>5.7118939360584013</v>
      </c>
      <c r="P139" s="373">
        <f>'Q2 22 - Q3 22'!V76</f>
        <v>8.0527971546046633</v>
      </c>
      <c r="Q139" s="373">
        <f>'Q2 22 - Q3 22'!Z76</f>
        <v>7.3185547658767351</v>
      </c>
    </row>
    <row r="140" spans="1:17" x14ac:dyDescent="0.35">
      <c r="A140" s="61" t="str">
        <f>'Q2 19-Q3 19'!T65</f>
        <v>Serbia</v>
      </c>
      <c r="B140" s="76" t="e">
        <f>'Q4 18-Q1 19'!V56</f>
        <v>#DIV/0!</v>
      </c>
      <c r="C140" s="168">
        <f>'Q4 18-Q1 19'!Z56</f>
        <v>8.4169693530079464</v>
      </c>
      <c r="D140" s="168">
        <f>'Q2 19-Q3 19'!V65</f>
        <v>4.6086932245312617</v>
      </c>
      <c r="E140" s="76">
        <f>'Q2 19-Q3 19'!Z65</f>
        <v>4.993669712122129</v>
      </c>
      <c r="F140" s="76">
        <f>'Q4 19-Q1 20'!V65</f>
        <v>4.6276191495624719</v>
      </c>
      <c r="G140" s="168">
        <f>'Q4 19-Q1 20'!Z65</f>
        <v>7.6121043179929782</v>
      </c>
      <c r="H140" s="168">
        <f>'Q2 20-Q3 20'!V65</f>
        <v>9.0557505011305857</v>
      </c>
      <c r="I140" s="168">
        <f>'Q2 20-Q3 20'!Z65</f>
        <v>6.4162631167684774</v>
      </c>
      <c r="J140" s="168">
        <v>6.6426808425919956</v>
      </c>
      <c r="K140" s="247">
        <v>6.8922410596081773</v>
      </c>
      <c r="L140" s="284">
        <f>'Q2 21-Q3 21'!V65</f>
        <v>4.5406105046150964</v>
      </c>
      <c r="M140" s="285">
        <f>'Q2 21-Q3 21'!Z65</f>
        <v>3.2474922360889114</v>
      </c>
      <c r="N140" s="310">
        <f>'Q4 21 -Q1 22'!V77</f>
        <v>3.0873772568735012</v>
      </c>
      <c r="O140" s="310">
        <f>'Q4 21 -Q1 22'!Z77</f>
        <v>2.9015569542262991</v>
      </c>
      <c r="P140" s="373">
        <f>'Q2 22 - Q3 22'!V77</f>
        <v>2.0226828121307281</v>
      </c>
      <c r="Q140" s="373">
        <f>'Q2 22 - Q3 22'!Z77</f>
        <v>2.2306841658243588</v>
      </c>
    </row>
    <row r="141" spans="1:17" x14ac:dyDescent="0.35">
      <c r="A141" s="11"/>
      <c r="B141" s="10"/>
      <c r="C141" s="10"/>
      <c r="D141" s="10"/>
      <c r="E141" s="10"/>
      <c r="F141" s="10"/>
      <c r="G141" s="10"/>
      <c r="H141" s="10"/>
      <c r="I141" s="10"/>
    </row>
    <row r="142" spans="1:17" x14ac:dyDescent="0.35">
      <c r="A142" s="405" t="s">
        <v>35</v>
      </c>
      <c r="B142" s="405"/>
      <c r="C142" s="405"/>
      <c r="D142" s="405"/>
      <c r="E142" s="405"/>
      <c r="F142" s="405"/>
      <c r="G142" s="405"/>
      <c r="H142" s="405"/>
      <c r="I142" s="405"/>
    </row>
    <row r="143" spans="1:17" x14ac:dyDescent="0.35">
      <c r="A143" s="58" t="s">
        <v>4</v>
      </c>
      <c r="B143" s="58" t="s">
        <v>5</v>
      </c>
      <c r="C143" s="56" t="s">
        <v>6</v>
      </c>
      <c r="D143" s="56" t="s">
        <v>54</v>
      </c>
      <c r="E143" s="56" t="s">
        <v>55</v>
      </c>
      <c r="F143" s="56" t="s">
        <v>153</v>
      </c>
      <c r="G143" s="56" t="s">
        <v>154</v>
      </c>
      <c r="H143" s="56" t="s">
        <v>201</v>
      </c>
      <c r="I143" s="56" t="s">
        <v>202</v>
      </c>
      <c r="J143" s="56" t="s">
        <v>204</v>
      </c>
      <c r="K143" s="248" t="s">
        <v>205</v>
      </c>
      <c r="L143" s="275" t="s">
        <v>246</v>
      </c>
      <c r="M143" s="276" t="s">
        <v>247</v>
      </c>
      <c r="N143" s="337" t="s">
        <v>249</v>
      </c>
      <c r="O143" s="332" t="s">
        <v>250</v>
      </c>
      <c r="P143" s="268" t="s">
        <v>298</v>
      </c>
      <c r="Q143" s="268" t="s">
        <v>299</v>
      </c>
    </row>
    <row r="144" spans="1:17" x14ac:dyDescent="0.35">
      <c r="A144" s="33" t="str">
        <f>'Q2 19-Q3 19'!T60</f>
        <v>Albania</v>
      </c>
      <c r="B144" s="62">
        <f>'Q4 18-Q1 19'!W52</f>
        <v>45.775084621252553</v>
      </c>
      <c r="C144" s="73">
        <f>'Q4 18-Q1 19'!AA52</f>
        <v>13.925459576850391</v>
      </c>
      <c r="D144" s="73">
        <f>'Q2 19-Q3 19'!W60</f>
        <v>11.189430146810432</v>
      </c>
      <c r="E144" s="73">
        <f>'Q2 19-Q3 19'!AA60</f>
        <v>6.6317560290418296</v>
      </c>
      <c r="F144" s="73">
        <f>'Q4 19-Q1 20'!W60</f>
        <v>9.1821613439227239</v>
      </c>
      <c r="G144" s="73">
        <f>'Q4 19-Q1 20'!AA60</f>
        <v>11.805858230062043</v>
      </c>
      <c r="H144" s="73">
        <f>'Q2 20-Q3 20'!W60</f>
        <v>7.6326424532417008</v>
      </c>
      <c r="I144" s="62">
        <f>'Q2 20-Q3 20'!AA60</f>
        <v>6.0740367238592636</v>
      </c>
      <c r="J144" s="73">
        <v>6.1490380771113049</v>
      </c>
      <c r="K144" s="243">
        <v>5.9197190813700713</v>
      </c>
      <c r="L144" s="282">
        <f>'Q2 21-Q3 21'!W60</f>
        <v>6.4979023659253787</v>
      </c>
      <c r="M144" s="283">
        <f>'Q2 21-Q3 21'!AA60</f>
        <v>4.2774396313493153</v>
      </c>
      <c r="N144" s="282">
        <f>'Q4 21 -Q1 22'!W72</f>
        <v>3.4841864301223677</v>
      </c>
      <c r="O144" s="283">
        <f>'Q4 21 -Q1 22'!AA72</f>
        <v>2.6315550510783199</v>
      </c>
      <c r="P144" s="373">
        <f>'Q2 22 - Q3 22'!W72</f>
        <v>2.3683441698993506</v>
      </c>
      <c r="Q144" s="373">
        <f>'Q2 22 - Q3 22'!AA72</f>
        <v>1.9314149057581051</v>
      </c>
    </row>
    <row r="145" spans="1:51" x14ac:dyDescent="0.35">
      <c r="A145" s="33" t="str">
        <f>'Q2 19-Q3 19'!T61</f>
        <v>Bosnia</v>
      </c>
      <c r="B145" s="62" t="e">
        <f>'Q4 18-Q1 19'!W51</f>
        <v>#DIV/0!</v>
      </c>
      <c r="C145" s="62" t="e">
        <f>'Q4 18-Q1 19'!AA51</f>
        <v>#DIV/0!</v>
      </c>
      <c r="D145" s="62">
        <f>'Q2 19-Q3 19'!W61</f>
        <v>21.582962339068704</v>
      </c>
      <c r="E145" s="62">
        <f>'Q2 19-Q3 19'!AA61</f>
        <v>11.00818175383962</v>
      </c>
      <c r="F145" s="62">
        <f>'Q4 19-Q1 20'!W61</f>
        <v>9.8718904945543926</v>
      </c>
      <c r="G145" s="62">
        <f>'Q4 19-Q1 20'!AA61</f>
        <v>8.2638052865741951</v>
      </c>
      <c r="H145" s="62">
        <f>'Q2 20-Q3 20'!W61</f>
        <v>14.845829889324046</v>
      </c>
      <c r="I145" s="62">
        <f>'Q2 20-Q3 20'!AA61</f>
        <v>15.578662873399715</v>
      </c>
      <c r="J145" s="62">
        <v>17.223587988174888</v>
      </c>
      <c r="K145" s="240">
        <v>14.801452355650017</v>
      </c>
      <c r="L145" s="282">
        <f>'Q2 21-Q3 21'!W61</f>
        <v>10.531395641768485</v>
      </c>
      <c r="M145" s="283">
        <f>'Q2 21-Q3 21'!AA61</f>
        <v>11.527069548331415</v>
      </c>
      <c r="N145" s="282">
        <f>'Q4 21 -Q1 22'!W73</f>
        <v>10.914782836575245</v>
      </c>
      <c r="O145" s="283">
        <f>'Q4 21 -Q1 22'!AA73</f>
        <v>11.206544875487937</v>
      </c>
      <c r="P145" s="373">
        <f>'Q2 22 - Q3 22'!W73</f>
        <v>17.613052559125386</v>
      </c>
      <c r="Q145" s="373">
        <f>'Q2 22 - Q3 22'!AA73</f>
        <v>10.984555961693994</v>
      </c>
    </row>
    <row r="146" spans="1:51" x14ac:dyDescent="0.35">
      <c r="A146" s="33" t="str">
        <f>'Q2 19-Q3 19'!T62</f>
        <v>Kosovo*</v>
      </c>
      <c r="B146" s="62">
        <f>'Q4 18-Q1 19'!W53</f>
        <v>61.244747742016408</v>
      </c>
      <c r="C146" s="62">
        <f>'Q4 18-Q1 19'!AA53</f>
        <v>46.971449288995871</v>
      </c>
      <c r="D146" s="62">
        <f>'Q2 19-Q3 19'!W62</f>
        <v>78.756792819091842</v>
      </c>
      <c r="E146" s="62">
        <f>'Q2 19-Q3 19'!AA62</f>
        <v>41.890974488298568</v>
      </c>
      <c r="F146" s="62">
        <f>'Q4 19-Q1 20'!W62</f>
        <v>27.462415354731295</v>
      </c>
      <c r="G146" s="62">
        <f>'Q4 19-Q1 20'!AA62</f>
        <v>35.334028507504442</v>
      </c>
      <c r="H146" s="62">
        <f>'Q2 20-Q3 20'!W62</f>
        <v>29.290406240362792</v>
      </c>
      <c r="I146" s="62">
        <f>'Q2 20-Q3 20'!AA62</f>
        <v>40.582759436670607</v>
      </c>
      <c r="J146" s="62">
        <v>17.494211497581325</v>
      </c>
      <c r="K146" s="240">
        <v>19.023002857801263</v>
      </c>
      <c r="L146" s="282">
        <f>'Q2 21-Q3 21'!W62</f>
        <v>18.762892390072672</v>
      </c>
      <c r="M146" s="283">
        <f>'Q2 21-Q3 21'!AA62</f>
        <v>19.194265044957994</v>
      </c>
      <c r="N146" s="282">
        <f>'Q4 21 -Q1 22'!W74</f>
        <v>16.23941701097776</v>
      </c>
      <c r="O146" s="283">
        <f>'Q4 21 -Q1 22'!AA74</f>
        <v>15.497638612551409</v>
      </c>
      <c r="P146" s="373">
        <f>'Q2 22 - Q3 22'!W74</f>
        <v>17.516923058002764</v>
      </c>
      <c r="Q146" s="373">
        <f>'Q2 22 - Q3 22'!AA74</f>
        <v>12.317129210183465</v>
      </c>
    </row>
    <row r="147" spans="1:51" x14ac:dyDescent="0.35">
      <c r="A147" s="33" t="str">
        <f>'Q2 19-Q3 19'!T63</f>
        <v>Montenegro</v>
      </c>
      <c r="B147" s="62">
        <f>'Q4 18-Q1 19'!W55</f>
        <v>8.5162266699044231</v>
      </c>
      <c r="C147" s="62">
        <f>'Q4 18-Q1 19'!AA55</f>
        <v>6.9396937258926874</v>
      </c>
      <c r="D147" s="62">
        <f>'Q2 19-Q3 19'!W63</f>
        <v>7.5176056177027197</v>
      </c>
      <c r="E147" s="62">
        <f>'Q2 19-Q3 19'!AA63</f>
        <v>6.6500934269158414</v>
      </c>
      <c r="F147" s="62">
        <f>'Q4 19-Q1 20'!W63</f>
        <v>4.3026592186023018</v>
      </c>
      <c r="G147" s="62">
        <f>'Q4 19-Q1 20'!AA63</f>
        <v>3.2559805037863634</v>
      </c>
      <c r="H147" s="62">
        <f>'Q2 20-Q3 20'!W63</f>
        <v>3.0765622200742579</v>
      </c>
      <c r="I147" s="62">
        <f>'Q2 20-Q3 20'!AA63</f>
        <v>4.007593316881306</v>
      </c>
      <c r="J147" s="62">
        <v>2.8354828974752713</v>
      </c>
      <c r="K147" s="240">
        <v>3.0524039018211795</v>
      </c>
      <c r="L147" s="282">
        <f>'Q2 21-Q3 21'!W63</f>
        <v>0.99778190692575797</v>
      </c>
      <c r="M147" s="283">
        <f>'Q2 21-Q3 21'!AA63</f>
        <v>3.4424902794326599</v>
      </c>
      <c r="N147" s="282">
        <f>'Q4 21 -Q1 22'!W75</f>
        <v>1.3289107224236985</v>
      </c>
      <c r="O147" s="283">
        <f>'Q4 21 -Q1 22'!AA75</f>
        <v>2.3251774617405512</v>
      </c>
      <c r="P147" s="373">
        <f>'Q2 22 - Q3 22'!W75</f>
        <v>1.8046341558571505E-2</v>
      </c>
      <c r="Q147" s="373">
        <f>'Q2 22 - Q3 22'!AA75</f>
        <v>8.625496521490094E-3</v>
      </c>
    </row>
    <row r="148" spans="1:51" x14ac:dyDescent="0.35">
      <c r="A148" s="33" t="str">
        <f>'Q2 19-Q3 19'!T64</f>
        <v>North Macedonia</v>
      </c>
      <c r="B148" s="62" t="e">
        <f>'Q4 18-Q1 19'!W54</f>
        <v>#DIV/0!</v>
      </c>
      <c r="C148" s="62">
        <f>'Q4 18-Q1 19'!AA54</f>
        <v>3.1681528315645244</v>
      </c>
      <c r="D148" s="62">
        <f>'Q2 19-Q3 19'!W64</f>
        <v>4.0388250454687959</v>
      </c>
      <c r="E148" s="62">
        <f>'Q2 19-Q3 19'!AA64</f>
        <v>6.1232474727821309</v>
      </c>
      <c r="F148" s="62">
        <f>'Q4 19-Q1 20'!W64</f>
        <v>3.8830246400509689</v>
      </c>
      <c r="G148" s="62">
        <f>'Q4 19-Q1 20'!AA64</f>
        <v>4.1365318908760438</v>
      </c>
      <c r="H148" s="62">
        <f>'Q2 20-Q3 20'!W64</f>
        <v>6.6202680949886679</v>
      </c>
      <c r="I148" s="62">
        <f>'Q2 20-Q3 20'!AA64</f>
        <v>4.2604971183402265</v>
      </c>
      <c r="J148" s="62">
        <v>4.8249434439701764</v>
      </c>
      <c r="K148" s="240">
        <v>10.036188907602241</v>
      </c>
      <c r="L148" s="282">
        <f>'Q2 21-Q3 21'!W64</f>
        <v>4.2123435460059788</v>
      </c>
      <c r="M148" s="283">
        <f>'Q2 21-Q3 21'!AA64</f>
        <v>6.2162562075024761</v>
      </c>
      <c r="N148" s="282">
        <f>'Q4 21 -Q1 22'!W76</f>
        <v>2.7280542047634126</v>
      </c>
      <c r="O148" s="283">
        <f>'Q4 21 -Q1 22'!AA76</f>
        <v>2.8178459078807587</v>
      </c>
      <c r="P148" s="373">
        <f>'Q2 22 - Q3 22'!W76</f>
        <v>4.6010997532243518</v>
      </c>
      <c r="Q148" s="373">
        <f>'Q2 22 - Q3 22'!AA76</f>
        <v>4.8209444065144611</v>
      </c>
    </row>
    <row r="149" spans="1:51" x14ac:dyDescent="0.35">
      <c r="A149" s="57" t="str">
        <f>'Q2 19-Q3 19'!T65</f>
        <v>Serbia</v>
      </c>
      <c r="B149" s="63" t="e">
        <f>'Q4 18-Q1 19'!W56</f>
        <v>#DIV/0!</v>
      </c>
      <c r="C149" s="63">
        <f>'Q4 18-Q1 19'!AA56</f>
        <v>10.155799077701195</v>
      </c>
      <c r="D149" s="63">
        <f>'Q2 19-Q3 19'!W65</f>
        <v>12.186338927503275</v>
      </c>
      <c r="E149" s="63">
        <f>'Q2 19-Q3 19'!AA65</f>
        <v>8.1250457951475159</v>
      </c>
      <c r="F149" s="63">
        <f>'Q4 19-Q1 20'!W65</f>
        <v>7.7403495680624514</v>
      </c>
      <c r="G149" s="63">
        <f>'Q4 19-Q1 20'!AA65</f>
        <v>6.7466277082299264</v>
      </c>
      <c r="H149" s="63">
        <f>'Q2 20-Q3 20'!W65</f>
        <v>8.5708324307370916</v>
      </c>
      <c r="I149" s="63">
        <f>'Q2 20-Q3 20'!AA65</f>
        <v>10.995122626540152</v>
      </c>
      <c r="J149" s="63">
        <v>6.9456114335591801</v>
      </c>
      <c r="K149" s="241">
        <v>7.1853069155478382</v>
      </c>
      <c r="L149" s="284">
        <f>'Q2 21-Q3 21'!W65</f>
        <v>0.86240901148765492</v>
      </c>
      <c r="M149" s="285">
        <f>'Q2 21-Q3 21'!AA65</f>
        <v>0.69011014247537539</v>
      </c>
      <c r="N149" s="284">
        <f>'Q4 21 -Q1 22'!W77</f>
        <v>0.49677454016257877</v>
      </c>
      <c r="O149" s="285">
        <f>'Q4 21 -Q1 22'!AA77</f>
        <v>0.38307792484528569</v>
      </c>
      <c r="P149" s="373">
        <f>'Q2 22 - Q3 22'!W77</f>
        <v>0.54942789863588026</v>
      </c>
      <c r="Q149" s="373">
        <f>'Q2 22 - Q3 22'!AA77</f>
        <v>0.87604504055190935</v>
      </c>
    </row>
    <row r="150" spans="1:51" x14ac:dyDescent="0.35">
      <c r="S150" s="327" t="s">
        <v>244</v>
      </c>
      <c r="T150" s="327"/>
      <c r="U150" s="327"/>
      <c r="V150" s="327"/>
      <c r="W150" s="327"/>
      <c r="X150" s="327"/>
      <c r="Y150" s="327"/>
      <c r="Z150" s="327"/>
      <c r="AA150" s="327"/>
      <c r="AB150" s="327"/>
      <c r="AC150" s="327"/>
      <c r="AD150" s="327"/>
      <c r="AE150" s="327"/>
      <c r="AF150" s="327"/>
      <c r="AG150" s="327"/>
      <c r="AJ150" s="255" t="s">
        <v>245</v>
      </c>
      <c r="AK150" s="255"/>
      <c r="AL150" s="255"/>
      <c r="AM150" s="255"/>
      <c r="AN150" s="255"/>
      <c r="AO150" s="255"/>
      <c r="AP150" s="255"/>
      <c r="AQ150" s="255"/>
      <c r="AR150" s="255"/>
      <c r="AS150" s="255"/>
      <c r="AT150" s="255"/>
      <c r="AU150" s="255"/>
      <c r="AV150" s="255"/>
      <c r="AW150" s="255"/>
    </row>
    <row r="151" spans="1:51" s="78" customFormat="1" x14ac:dyDescent="0.35">
      <c r="A151" s="324" t="s">
        <v>243</v>
      </c>
      <c r="B151" s="325" t="str">
        <f>A124</f>
        <v>WB (group and non-group)</v>
      </c>
      <c r="C151" s="325"/>
      <c r="D151" s="325"/>
      <c r="E151" s="325"/>
      <c r="F151" s="326"/>
      <c r="G151" s="326"/>
      <c r="H151" s="326"/>
      <c r="I151" s="326"/>
      <c r="J151" s="326"/>
      <c r="K151" s="326"/>
      <c r="L151" s="326"/>
      <c r="M151" s="326"/>
      <c r="N151" s="198"/>
      <c r="O151" s="198"/>
      <c r="P151" s="198"/>
      <c r="Q151" s="198"/>
      <c r="R151" s="198"/>
      <c r="S151" s="328" t="str">
        <f>A133</f>
        <v>EEA (group and non-group)</v>
      </c>
      <c r="T151" s="329"/>
      <c r="U151" s="324"/>
      <c r="V151" s="328"/>
      <c r="W151" s="328"/>
      <c r="X151" s="328"/>
      <c r="Y151" s="328"/>
      <c r="Z151" s="328"/>
      <c r="AA151" s="328"/>
      <c r="AB151" s="328"/>
      <c r="AC151" s="328"/>
      <c r="AD151" s="328"/>
      <c r="AE151" s="328"/>
      <c r="AF151" s="328"/>
      <c r="AG151" s="328"/>
      <c r="AH151" s="199"/>
      <c r="AI151" s="199"/>
      <c r="AJ151" s="322" t="str">
        <f>A142</f>
        <v>ROW (group and non-group)</v>
      </c>
      <c r="AK151" s="322"/>
      <c r="AL151" s="322"/>
      <c r="AM151" s="322"/>
      <c r="AN151" s="323"/>
      <c r="AO151" s="323"/>
      <c r="AP151" s="323"/>
      <c r="AQ151" s="323"/>
      <c r="AR151" s="323"/>
      <c r="AS151" s="323"/>
      <c r="AT151" s="323"/>
      <c r="AU151" s="323"/>
      <c r="AV151" s="323"/>
      <c r="AW151" s="323"/>
    </row>
    <row r="152" spans="1:51" s="78" customFormat="1" x14ac:dyDescent="0.35">
      <c r="A152" s="338" t="str">
        <f t="shared" ref="A152:C158" si="37">A125</f>
        <v>Country</v>
      </c>
      <c r="B152" s="339" t="str">
        <f t="shared" si="37"/>
        <v>Q4 2018</v>
      </c>
      <c r="C152" s="339" t="str">
        <f t="shared" si="37"/>
        <v>Q1 2019</v>
      </c>
      <c r="D152" s="339" t="str">
        <f t="shared" ref="D152:Q158" si="38">D125</f>
        <v>Q2 2019</v>
      </c>
      <c r="E152" s="339" t="str">
        <f t="shared" si="38"/>
        <v>Q3 2019</v>
      </c>
      <c r="F152" s="340" t="str">
        <f t="shared" si="38"/>
        <v>Q4 2019</v>
      </c>
      <c r="G152" s="340" t="str">
        <f t="shared" si="38"/>
        <v>Q1 2020</v>
      </c>
      <c r="H152" s="339" t="str">
        <f t="shared" si="38"/>
        <v>Q2 2020</v>
      </c>
      <c r="I152" s="339" t="str">
        <f t="shared" si="38"/>
        <v>Q3 2020</v>
      </c>
      <c r="J152" s="339" t="s">
        <v>204</v>
      </c>
      <c r="K152" s="339" t="s">
        <v>205</v>
      </c>
      <c r="L152" s="339" t="s">
        <v>246</v>
      </c>
      <c r="M152" s="339" t="s">
        <v>247</v>
      </c>
      <c r="N152" s="332" t="s">
        <v>249</v>
      </c>
      <c r="O152" s="332" t="s">
        <v>250</v>
      </c>
      <c r="P152" s="268" t="s">
        <v>298</v>
      </c>
      <c r="Q152" s="268" t="s">
        <v>299</v>
      </c>
      <c r="R152" s="87"/>
      <c r="S152" s="330" t="str">
        <f t="shared" ref="S152:T158" si="39">B134</f>
        <v>Q4 2018</v>
      </c>
      <c r="T152" s="330" t="str">
        <f t="shared" si="39"/>
        <v>Q1 2019</v>
      </c>
      <c r="U152" s="330" t="str">
        <f t="shared" ref="U152:Z152" si="40">D134</f>
        <v>Q2 2019</v>
      </c>
      <c r="V152" s="330" t="str">
        <f t="shared" si="40"/>
        <v>Q3 2019</v>
      </c>
      <c r="W152" s="331" t="str">
        <f t="shared" si="40"/>
        <v>Q4 2019</v>
      </c>
      <c r="X152" s="331" t="str">
        <f t="shared" si="40"/>
        <v>Q1 2020</v>
      </c>
      <c r="Y152" s="331" t="str">
        <f t="shared" si="40"/>
        <v>Q2 2020</v>
      </c>
      <c r="Z152" s="331" t="str">
        <f t="shared" si="40"/>
        <v>Q3 2020</v>
      </c>
      <c r="AA152" s="331" t="s">
        <v>204</v>
      </c>
      <c r="AB152" s="331" t="s">
        <v>205</v>
      </c>
      <c r="AC152" s="331" t="s">
        <v>246</v>
      </c>
      <c r="AD152" s="331" t="s">
        <v>247</v>
      </c>
      <c r="AE152" s="332" t="s">
        <v>249</v>
      </c>
      <c r="AF152" s="332" t="s">
        <v>250</v>
      </c>
      <c r="AG152" s="268" t="s">
        <v>298</v>
      </c>
      <c r="AH152" s="268" t="s">
        <v>299</v>
      </c>
      <c r="AJ152" s="333" t="str">
        <f t="shared" ref="AJ152:AK158" si="41">B143</f>
        <v>Q4 2018</v>
      </c>
      <c r="AK152" s="333" t="str">
        <f t="shared" si="41"/>
        <v>Q1 2019</v>
      </c>
      <c r="AL152" s="333" t="str">
        <f t="shared" ref="AL152:AO158" si="42">D143</f>
        <v>Q2 2019</v>
      </c>
      <c r="AM152" s="333" t="str">
        <f t="shared" si="42"/>
        <v>Q3 2019</v>
      </c>
      <c r="AN152" s="334" t="str">
        <f t="shared" si="42"/>
        <v>Q4 2019</v>
      </c>
      <c r="AO152" s="334" t="str">
        <f t="shared" si="42"/>
        <v>Q1 2020</v>
      </c>
      <c r="AP152" s="334" t="str">
        <f t="shared" ref="AP152:AQ158" si="43">H143</f>
        <v>Q2 2020</v>
      </c>
      <c r="AQ152" s="334" t="str">
        <f t="shared" si="43"/>
        <v>Q3 2020</v>
      </c>
      <c r="AR152" s="334" t="s">
        <v>204</v>
      </c>
      <c r="AS152" s="334" t="s">
        <v>205</v>
      </c>
      <c r="AT152" s="334" t="s">
        <v>246</v>
      </c>
      <c r="AU152" s="334" t="s">
        <v>247</v>
      </c>
      <c r="AV152" s="332" t="s">
        <v>249</v>
      </c>
      <c r="AW152" s="332" t="s">
        <v>250</v>
      </c>
      <c r="AX152" s="268" t="s">
        <v>298</v>
      </c>
      <c r="AY152" s="268" t="s">
        <v>299</v>
      </c>
    </row>
    <row r="153" spans="1:51" s="78" customFormat="1" x14ac:dyDescent="0.35">
      <c r="A153" s="309" t="str">
        <f t="shared" si="37"/>
        <v>Albania</v>
      </c>
      <c r="B153" s="112">
        <f t="shared" si="37"/>
        <v>3.1786920933421241</v>
      </c>
      <c r="C153" s="112">
        <f t="shared" si="37"/>
        <v>5.3877176118221577</v>
      </c>
      <c r="D153" s="112">
        <f t="shared" si="38"/>
        <v>2.0423212000708832</v>
      </c>
      <c r="E153" s="112">
        <f t="shared" si="38"/>
        <v>3.4474078985956487</v>
      </c>
      <c r="F153" s="9">
        <f t="shared" si="38"/>
        <v>3.724153034806283</v>
      </c>
      <c r="G153" s="9">
        <f t="shared" si="38"/>
        <v>5.6053925553916244</v>
      </c>
      <c r="H153" s="9">
        <f t="shared" ref="H153:O153" si="44">H126</f>
        <v>5.4190852980674302</v>
      </c>
      <c r="I153" s="9">
        <f t="shared" si="44"/>
        <v>4.9526661886136925</v>
      </c>
      <c r="J153" s="9">
        <f t="shared" si="44"/>
        <v>4.5547459111075579</v>
      </c>
      <c r="K153" s="9">
        <f t="shared" si="44"/>
        <v>3.5682473593744226</v>
      </c>
      <c r="L153" s="9">
        <f t="shared" si="44"/>
        <v>2.7355553769349799</v>
      </c>
      <c r="M153" s="9">
        <f t="shared" si="44"/>
        <v>2.6402543958738094</v>
      </c>
      <c r="N153" s="190">
        <f t="shared" si="44"/>
        <v>3.0199231227329326</v>
      </c>
      <c r="O153" s="335">
        <f t="shared" si="44"/>
        <v>2.3069488979079309</v>
      </c>
      <c r="P153" s="373">
        <f>P126</f>
        <v>1.852853587683563</v>
      </c>
      <c r="Q153" s="373">
        <f>Q126</f>
        <v>1.5575071430286838</v>
      </c>
      <c r="R153" s="190"/>
      <c r="S153" s="112">
        <f t="shared" si="39"/>
        <v>6.9772068371989624</v>
      </c>
      <c r="T153" s="112">
        <f t="shared" si="39"/>
        <v>4.3971075047030563</v>
      </c>
      <c r="U153" s="112">
        <f t="shared" ref="U153:V158" si="45">D135</f>
        <v>3.9448237854350201</v>
      </c>
      <c r="V153" s="112">
        <f t="shared" si="45"/>
        <v>3.6702373924328122</v>
      </c>
      <c r="W153" s="9">
        <f t="shared" ref="W153:AD158" si="46">F135</f>
        <v>3.4256712236263511</v>
      </c>
      <c r="X153" s="9">
        <f t="shared" si="46"/>
        <v>4.5919927356261567</v>
      </c>
      <c r="Y153" s="9">
        <f t="shared" si="46"/>
        <v>3.45870484511611</v>
      </c>
      <c r="Z153" s="9">
        <f t="shared" si="46"/>
        <v>2.3871026082723965</v>
      </c>
      <c r="AA153" s="9">
        <f t="shared" si="46"/>
        <v>2.496938491948363</v>
      </c>
      <c r="AB153" s="9">
        <f t="shared" si="46"/>
        <v>2.1360651493762255</v>
      </c>
      <c r="AC153" s="9">
        <f t="shared" si="46"/>
        <v>5.3307316605498256</v>
      </c>
      <c r="AD153" s="9">
        <f t="shared" si="46"/>
        <v>5.8197822965580963</v>
      </c>
      <c r="AE153" s="9">
        <f t="shared" ref="AE153:AE158" si="47">N135</f>
        <v>5.7478383128295256</v>
      </c>
      <c r="AF153" s="9">
        <f t="shared" ref="AF153:AF158" si="48">O135</f>
        <v>5.7049797570850203</v>
      </c>
      <c r="AG153" s="373">
        <f t="shared" ref="AG153:AH158" si="49">P135</f>
        <v>5.6168778959752474</v>
      </c>
      <c r="AH153" s="373">
        <f t="shared" si="49"/>
        <v>4.8399505798880353</v>
      </c>
      <c r="AI153" s="190"/>
      <c r="AJ153" s="88">
        <f t="shared" si="41"/>
        <v>45.775084621252553</v>
      </c>
      <c r="AK153" s="88">
        <f t="shared" si="41"/>
        <v>13.925459576850391</v>
      </c>
      <c r="AL153" s="88">
        <f t="shared" si="42"/>
        <v>11.189430146810432</v>
      </c>
      <c r="AM153" s="88">
        <f t="shared" si="42"/>
        <v>6.6317560290418296</v>
      </c>
      <c r="AN153" s="190">
        <f t="shared" si="42"/>
        <v>9.1821613439227239</v>
      </c>
      <c r="AO153" s="190">
        <f t="shared" si="42"/>
        <v>11.805858230062043</v>
      </c>
      <c r="AP153" s="190">
        <f t="shared" si="43"/>
        <v>7.6326424532417008</v>
      </c>
      <c r="AQ153" s="190">
        <f t="shared" si="43"/>
        <v>6.0740367238592636</v>
      </c>
      <c r="AR153" s="190">
        <f t="shared" ref="AR153:AU158" si="50">J144</f>
        <v>6.1490380771113049</v>
      </c>
      <c r="AS153" s="190">
        <f t="shared" si="50"/>
        <v>5.9197190813700713</v>
      </c>
      <c r="AT153" s="190">
        <f t="shared" si="50"/>
        <v>6.4979023659253787</v>
      </c>
      <c r="AU153" s="190">
        <f t="shared" si="50"/>
        <v>4.2774396313493153</v>
      </c>
      <c r="AV153" s="190">
        <f t="shared" ref="AV153:AV158" si="51">N144</f>
        <v>3.4841864301223677</v>
      </c>
      <c r="AW153" s="190">
        <f t="shared" ref="AW153:AW158" si="52">O144</f>
        <v>2.6315550510783199</v>
      </c>
      <c r="AX153" s="373">
        <f t="shared" ref="AX153:AY158" si="53">P144</f>
        <v>2.3683441698993506</v>
      </c>
      <c r="AY153" s="373">
        <f t="shared" si="53"/>
        <v>1.9314149057581051</v>
      </c>
    </row>
    <row r="154" spans="1:51" s="78" customFormat="1" x14ac:dyDescent="0.35">
      <c r="A154" s="309" t="str">
        <f t="shared" si="37"/>
        <v>Bosnia</v>
      </c>
      <c r="B154" s="112" t="e">
        <f t="shared" si="37"/>
        <v>#DIV/0!</v>
      </c>
      <c r="C154" s="112" t="e">
        <f t="shared" si="37"/>
        <v>#DIV/0!</v>
      </c>
      <c r="D154" s="112">
        <f t="shared" si="38"/>
        <v>4.9030123628765452</v>
      </c>
      <c r="E154" s="112">
        <f t="shared" si="38"/>
        <v>2.698064357045987</v>
      </c>
      <c r="F154" s="9">
        <f t="shared" si="38"/>
        <v>3.1602635046113305</v>
      </c>
      <c r="G154" s="9">
        <f t="shared" si="38"/>
        <v>2.7292069221785753</v>
      </c>
      <c r="H154" s="9">
        <f>H127</f>
        <v>2.2320883746694342</v>
      </c>
      <c r="I154" s="9">
        <f>I127</f>
        <v>1.5589404516331744</v>
      </c>
      <c r="J154" s="9">
        <f t="shared" ref="J154:Q154" si="54">J127</f>
        <v>2.1575693450343354</v>
      </c>
      <c r="K154" s="9">
        <f t="shared" si="54"/>
        <v>1.6783569712913187</v>
      </c>
      <c r="L154" s="9">
        <f t="shared" si="54"/>
        <v>1.6378280172468942</v>
      </c>
      <c r="M154" s="9">
        <f t="shared" si="54"/>
        <v>1.1697563400440525</v>
      </c>
      <c r="N154" s="190">
        <f t="shared" si="54"/>
        <v>1.0554215284436492</v>
      </c>
      <c r="O154" s="335">
        <f t="shared" si="54"/>
        <v>0.91631617922146935</v>
      </c>
      <c r="P154" s="373">
        <f t="shared" si="54"/>
        <v>0.9156112800708559</v>
      </c>
      <c r="Q154" s="373">
        <f t="shared" si="54"/>
        <v>0.72048026994943548</v>
      </c>
      <c r="R154" s="190"/>
      <c r="S154" s="112" t="e">
        <f t="shared" si="39"/>
        <v>#DIV/0!</v>
      </c>
      <c r="T154" s="112" t="e">
        <f t="shared" si="39"/>
        <v>#DIV/0!</v>
      </c>
      <c r="U154" s="112">
        <f t="shared" si="45"/>
        <v>14.573854289071681</v>
      </c>
      <c r="V154" s="112">
        <f t="shared" si="45"/>
        <v>9.0230640827294195</v>
      </c>
      <c r="W154" s="9">
        <f t="shared" si="46"/>
        <v>6.9710836299585335</v>
      </c>
      <c r="X154" s="9">
        <f t="shared" si="46"/>
        <v>3.7469227209625173</v>
      </c>
      <c r="Y154" s="9">
        <f t="shared" si="46"/>
        <v>3.4084121497586608</v>
      </c>
      <c r="Z154" s="9">
        <f t="shared" si="46"/>
        <v>3.7411115434959492</v>
      </c>
      <c r="AA154" s="9">
        <f t="shared" si="46"/>
        <v>3.1958041958041958</v>
      </c>
      <c r="AB154" s="9">
        <f t="shared" si="46"/>
        <v>3.6049794746854453</v>
      </c>
      <c r="AC154" s="9">
        <f t="shared" si="46"/>
        <v>3.9529457347654819</v>
      </c>
      <c r="AD154" s="9">
        <f t="shared" si="46"/>
        <v>3.5607770675189774</v>
      </c>
      <c r="AE154" s="9">
        <f t="shared" si="47"/>
        <v>2.6573039206076796</v>
      </c>
      <c r="AF154" s="9">
        <f t="shared" si="48"/>
        <v>1.8369219362200553</v>
      </c>
      <c r="AG154" s="373">
        <f t="shared" si="49"/>
        <v>2.0785138509259973</v>
      </c>
      <c r="AH154" s="373">
        <f t="shared" si="49"/>
        <v>2.2470690074160662</v>
      </c>
      <c r="AI154" s="190"/>
      <c r="AJ154" s="88" t="e">
        <f t="shared" si="41"/>
        <v>#DIV/0!</v>
      </c>
      <c r="AK154" s="88" t="e">
        <f t="shared" si="41"/>
        <v>#DIV/0!</v>
      </c>
      <c r="AL154" s="88">
        <f t="shared" si="42"/>
        <v>21.582962339068704</v>
      </c>
      <c r="AM154" s="88">
        <f t="shared" si="42"/>
        <v>11.00818175383962</v>
      </c>
      <c r="AN154" s="190">
        <f t="shared" si="42"/>
        <v>9.8718904945543926</v>
      </c>
      <c r="AO154" s="190">
        <f t="shared" si="42"/>
        <v>8.2638052865741951</v>
      </c>
      <c r="AP154" s="190">
        <f t="shared" si="43"/>
        <v>14.845829889324046</v>
      </c>
      <c r="AQ154" s="190">
        <f t="shared" si="43"/>
        <v>15.578662873399715</v>
      </c>
      <c r="AR154" s="190">
        <f t="shared" si="50"/>
        <v>17.223587988174888</v>
      </c>
      <c r="AS154" s="190">
        <f t="shared" si="50"/>
        <v>14.801452355650017</v>
      </c>
      <c r="AT154" s="190">
        <f t="shared" si="50"/>
        <v>10.531395641768485</v>
      </c>
      <c r="AU154" s="190">
        <f t="shared" si="50"/>
        <v>11.527069548331415</v>
      </c>
      <c r="AV154" s="190">
        <f t="shared" si="51"/>
        <v>10.914782836575245</v>
      </c>
      <c r="AW154" s="190">
        <f t="shared" si="52"/>
        <v>11.206544875487937</v>
      </c>
      <c r="AX154" s="373">
        <f t="shared" si="53"/>
        <v>17.613052559125386</v>
      </c>
      <c r="AY154" s="373">
        <f t="shared" si="53"/>
        <v>10.984555961693994</v>
      </c>
    </row>
    <row r="155" spans="1:51" s="78" customFormat="1" x14ac:dyDescent="0.35">
      <c r="A155" s="309" t="str">
        <f t="shared" si="37"/>
        <v>Kosovo*</v>
      </c>
      <c r="B155" s="112">
        <f t="shared" si="37"/>
        <v>30.33424950784638</v>
      </c>
      <c r="C155" s="112">
        <f t="shared" si="37"/>
        <v>10.433582356947653</v>
      </c>
      <c r="D155" s="112">
        <f t="shared" si="38"/>
        <v>6.7148082787643748</v>
      </c>
      <c r="E155" s="112">
        <f t="shared" si="38"/>
        <v>8.9144167793270892</v>
      </c>
      <c r="F155" s="9">
        <f t="shared" si="38"/>
        <v>6.7246803990742494</v>
      </c>
      <c r="G155" s="9">
        <f t="shared" si="38"/>
        <v>5.2607382302420227</v>
      </c>
      <c r="H155" s="9">
        <f t="shared" si="38"/>
        <v>3.7972811069651353</v>
      </c>
      <c r="I155" s="9">
        <f t="shared" si="38"/>
        <v>4.7007955656586606</v>
      </c>
      <c r="J155" s="9">
        <f t="shared" si="38"/>
        <v>5.5566721321830421</v>
      </c>
      <c r="K155" s="9">
        <f t="shared" si="38"/>
        <v>5.1058431789381453</v>
      </c>
      <c r="L155" s="9">
        <f t="shared" si="38"/>
        <v>2.7777288141133747</v>
      </c>
      <c r="M155" s="9">
        <f t="shared" si="38"/>
        <v>2.39025533054724</v>
      </c>
      <c r="N155" s="190">
        <f t="shared" si="38"/>
        <v>2.3024729951874887</v>
      </c>
      <c r="O155" s="335">
        <f t="shared" si="38"/>
        <v>1.8270372287102896</v>
      </c>
      <c r="P155" s="373">
        <f t="shared" si="38"/>
        <v>1.8348219004977926</v>
      </c>
      <c r="Q155" s="373">
        <f t="shared" si="38"/>
        <v>1.6677919268739614</v>
      </c>
      <c r="R155" s="190"/>
      <c r="S155" s="112">
        <f t="shared" si="39"/>
        <v>10.304038101414509</v>
      </c>
      <c r="T155" s="112">
        <f t="shared" si="39"/>
        <v>9.276675159427505</v>
      </c>
      <c r="U155" s="112">
        <f t="shared" si="45"/>
        <v>14.289643056805989</v>
      </c>
      <c r="V155" s="112">
        <f t="shared" si="45"/>
        <v>35.050341335416149</v>
      </c>
      <c r="W155" s="9">
        <f t="shared" si="46"/>
        <v>27.056111301498547</v>
      </c>
      <c r="X155" s="9">
        <f t="shared" si="46"/>
        <v>22.09860407535729</v>
      </c>
      <c r="Y155" s="9">
        <f t="shared" si="46"/>
        <v>17.372913226721458</v>
      </c>
      <c r="Z155" s="9">
        <f t="shared" si="46"/>
        <v>11.389788695212147</v>
      </c>
      <c r="AA155" s="9">
        <f t="shared" si="46"/>
        <v>9.6574154318748988</v>
      </c>
      <c r="AB155" s="9">
        <f t="shared" si="46"/>
        <v>6.4611406683811294</v>
      </c>
      <c r="AC155" s="9">
        <f t="shared" si="46"/>
        <v>6.7268716217661835</v>
      </c>
      <c r="AD155" s="9">
        <f t="shared" si="46"/>
        <v>5.7633213281369065</v>
      </c>
      <c r="AE155" s="9">
        <f t="shared" si="47"/>
        <v>6.2310396162756412</v>
      </c>
      <c r="AF155" s="9">
        <f t="shared" si="48"/>
        <v>4.3853255192254714</v>
      </c>
      <c r="AG155" s="373">
        <f t="shared" si="49"/>
        <v>4.6504518077009163</v>
      </c>
      <c r="AH155" s="373">
        <f t="shared" si="49"/>
        <v>3.9102964290393598</v>
      </c>
      <c r="AI155" s="190"/>
      <c r="AJ155" s="88">
        <f t="shared" si="41"/>
        <v>61.244747742016408</v>
      </c>
      <c r="AK155" s="88">
        <f t="shared" si="41"/>
        <v>46.971449288995871</v>
      </c>
      <c r="AL155" s="88">
        <f t="shared" si="42"/>
        <v>78.756792819091842</v>
      </c>
      <c r="AM155" s="88">
        <f t="shared" si="42"/>
        <v>41.890974488298568</v>
      </c>
      <c r="AN155" s="190">
        <f t="shared" si="42"/>
        <v>27.462415354731295</v>
      </c>
      <c r="AO155" s="190">
        <f t="shared" si="42"/>
        <v>35.334028507504442</v>
      </c>
      <c r="AP155" s="190">
        <f t="shared" si="43"/>
        <v>29.290406240362792</v>
      </c>
      <c r="AQ155" s="190">
        <f t="shared" si="43"/>
        <v>40.582759436670607</v>
      </c>
      <c r="AR155" s="190">
        <f t="shared" si="50"/>
        <v>17.494211497581325</v>
      </c>
      <c r="AS155" s="190">
        <f t="shared" si="50"/>
        <v>19.023002857801263</v>
      </c>
      <c r="AT155" s="190">
        <f t="shared" si="50"/>
        <v>18.762892390072672</v>
      </c>
      <c r="AU155" s="190">
        <f t="shared" si="50"/>
        <v>19.194265044957994</v>
      </c>
      <c r="AV155" s="190">
        <f t="shared" si="51"/>
        <v>16.23941701097776</v>
      </c>
      <c r="AW155" s="190">
        <f t="shared" si="52"/>
        <v>15.497638612551409</v>
      </c>
      <c r="AX155" s="373">
        <f t="shared" si="53"/>
        <v>17.516923058002764</v>
      </c>
      <c r="AY155" s="373">
        <f t="shared" si="53"/>
        <v>12.317129210183465</v>
      </c>
    </row>
    <row r="156" spans="1:51" s="78" customFormat="1" x14ac:dyDescent="0.35">
      <c r="A156" s="309" t="str">
        <f t="shared" si="37"/>
        <v>Montenegro</v>
      </c>
      <c r="B156" s="112">
        <f t="shared" si="37"/>
        <v>9.8650024518684667</v>
      </c>
      <c r="C156" s="112">
        <f t="shared" si="37"/>
        <v>0.77593524640873746</v>
      </c>
      <c r="D156" s="112">
        <f t="shared" si="38"/>
        <v>1.9316353616774806</v>
      </c>
      <c r="E156" s="112">
        <f t="shared" si="38"/>
        <v>1.8773980770769916</v>
      </c>
      <c r="F156" s="9">
        <f t="shared" si="38"/>
        <v>0.80094848764452087</v>
      </c>
      <c r="G156" s="9">
        <f t="shared" si="38"/>
        <v>0.7121911968188045</v>
      </c>
      <c r="H156" s="9">
        <f t="shared" si="38"/>
        <v>0.3336656050314768</v>
      </c>
      <c r="I156" s="9">
        <f t="shared" si="38"/>
        <v>1.9639101759823239</v>
      </c>
      <c r="J156" s="9">
        <f t="shared" si="38"/>
        <v>0.52186491136732727</v>
      </c>
      <c r="K156" s="9">
        <f t="shared" si="38"/>
        <v>0.65416825995218464</v>
      </c>
      <c r="L156" s="9">
        <f t="shared" si="38"/>
        <v>1.2766818667548099</v>
      </c>
      <c r="M156" s="9">
        <f t="shared" si="38"/>
        <v>1.1965638935522411</v>
      </c>
      <c r="N156" s="190">
        <f t="shared" si="38"/>
        <v>0.27969702128996171</v>
      </c>
      <c r="O156" s="335">
        <f t="shared" si="38"/>
        <v>0.2565190716775908</v>
      </c>
      <c r="P156" s="373">
        <f t="shared" si="38"/>
        <v>7.0519479114189276E-3</v>
      </c>
      <c r="Q156" s="373">
        <f t="shared" si="38"/>
        <v>6.4658970418837248E-3</v>
      </c>
      <c r="R156" s="190"/>
      <c r="S156" s="112">
        <f t="shared" si="39"/>
        <v>23.144543228172775</v>
      </c>
      <c r="T156" s="112">
        <f t="shared" si="39"/>
        <v>7.7711562612401854</v>
      </c>
      <c r="U156" s="112">
        <f t="shared" si="45"/>
        <v>5.6521786387159008</v>
      </c>
      <c r="V156" s="112">
        <f t="shared" si="45"/>
        <v>4.4234356348056076</v>
      </c>
      <c r="W156" s="9">
        <f t="shared" si="46"/>
        <v>6.9933033123320598</v>
      </c>
      <c r="X156" s="9">
        <f t="shared" si="46"/>
        <v>9.3778156684678002</v>
      </c>
      <c r="Y156" s="9">
        <f t="shared" si="46"/>
        <v>11.608346487246303</v>
      </c>
      <c r="Z156" s="9">
        <f t="shared" si="46"/>
        <v>5.7796902110703696</v>
      </c>
      <c r="AA156" s="9">
        <f t="shared" si="46"/>
        <v>6.8488748146008742</v>
      </c>
      <c r="AB156" s="9">
        <f t="shared" si="46"/>
        <v>12.466565415119124</v>
      </c>
      <c r="AC156" s="9">
        <f t="shared" si="46"/>
        <v>7.7245292748787788</v>
      </c>
      <c r="AD156" s="9">
        <f t="shared" si="46"/>
        <v>3.6970821161933078</v>
      </c>
      <c r="AE156" s="9">
        <f t="shared" si="47"/>
        <v>1.7664019914228861</v>
      </c>
      <c r="AF156" s="9">
        <f t="shared" si="48"/>
        <v>2.8011819825171065</v>
      </c>
      <c r="AG156" s="373">
        <f t="shared" si="49"/>
        <v>1.1612652563844684E-2</v>
      </c>
      <c r="AH156" s="373">
        <f t="shared" si="49"/>
        <v>8.9402360251020808E-3</v>
      </c>
      <c r="AI156" s="190"/>
      <c r="AJ156" s="88">
        <f t="shared" si="41"/>
        <v>8.5162266699044231</v>
      </c>
      <c r="AK156" s="88">
        <f t="shared" si="41"/>
        <v>6.9396937258926874</v>
      </c>
      <c r="AL156" s="88">
        <f t="shared" si="42"/>
        <v>7.5176056177027197</v>
      </c>
      <c r="AM156" s="88">
        <f t="shared" si="42"/>
        <v>6.6500934269158414</v>
      </c>
      <c r="AN156" s="190">
        <f t="shared" si="42"/>
        <v>4.3026592186023018</v>
      </c>
      <c r="AO156" s="190">
        <f t="shared" si="42"/>
        <v>3.2559805037863634</v>
      </c>
      <c r="AP156" s="190">
        <f t="shared" si="43"/>
        <v>3.0765622200742579</v>
      </c>
      <c r="AQ156" s="190">
        <f t="shared" si="43"/>
        <v>4.007593316881306</v>
      </c>
      <c r="AR156" s="190">
        <f t="shared" si="50"/>
        <v>2.8354828974752713</v>
      </c>
      <c r="AS156" s="190">
        <f t="shared" si="50"/>
        <v>3.0524039018211795</v>
      </c>
      <c r="AT156" s="190">
        <f t="shared" si="50"/>
        <v>0.99778190692575797</v>
      </c>
      <c r="AU156" s="190">
        <f t="shared" si="50"/>
        <v>3.4424902794326599</v>
      </c>
      <c r="AV156" s="190">
        <f t="shared" si="51"/>
        <v>1.3289107224236985</v>
      </c>
      <c r="AW156" s="190">
        <f t="shared" si="52"/>
        <v>2.3251774617405512</v>
      </c>
      <c r="AX156" s="373">
        <f t="shared" si="53"/>
        <v>1.8046341558571505E-2</v>
      </c>
      <c r="AY156" s="373">
        <f t="shared" si="53"/>
        <v>8.625496521490094E-3</v>
      </c>
    </row>
    <row r="157" spans="1:51" s="78" customFormat="1" x14ac:dyDescent="0.35">
      <c r="A157" s="309" t="str">
        <f t="shared" si="37"/>
        <v>North Macedonia</v>
      </c>
      <c r="B157" s="112" t="e">
        <f t="shared" si="37"/>
        <v>#DIV/0!</v>
      </c>
      <c r="C157" s="112">
        <f t="shared" si="37"/>
        <v>3.3823043392121699</v>
      </c>
      <c r="D157" s="112">
        <f t="shared" si="38"/>
        <v>21.127991625256875</v>
      </c>
      <c r="E157" s="112">
        <f t="shared" si="38"/>
        <v>4.2735188013011562</v>
      </c>
      <c r="F157" s="9">
        <f t="shared" si="38"/>
        <v>3.831239044494104</v>
      </c>
      <c r="G157" s="9">
        <f t="shared" si="38"/>
        <v>5.9252954946856287</v>
      </c>
      <c r="H157" s="9">
        <f t="shared" si="38"/>
        <v>6.7253044497363694</v>
      </c>
      <c r="I157" s="9">
        <f t="shared" si="38"/>
        <v>4.7007001264139978</v>
      </c>
      <c r="J157" s="9">
        <f t="shared" si="38"/>
        <v>4.1304642417003121</v>
      </c>
      <c r="K157" s="9">
        <f t="shared" si="38"/>
        <v>4.072395527756183</v>
      </c>
      <c r="L157" s="9">
        <f t="shared" si="38"/>
        <v>7.519128976161781</v>
      </c>
      <c r="M157" s="9">
        <f t="shared" si="38"/>
        <v>4.7986950494784413</v>
      </c>
      <c r="N157" s="190">
        <f t="shared" si="38"/>
        <v>2.6754890462776224</v>
      </c>
      <c r="O157" s="335">
        <f t="shared" si="38"/>
        <v>1.9197448406143467</v>
      </c>
      <c r="P157" s="373">
        <f t="shared" si="38"/>
        <v>2.0880541275667608</v>
      </c>
      <c r="Q157" s="373">
        <f t="shared" si="38"/>
        <v>1.9995634973436529</v>
      </c>
      <c r="R157" s="190"/>
      <c r="S157" s="112" t="e">
        <f t="shared" si="39"/>
        <v>#DIV/0!</v>
      </c>
      <c r="T157" s="112">
        <f t="shared" si="39"/>
        <v>7.8962680524171214</v>
      </c>
      <c r="U157" s="112">
        <f t="shared" si="45"/>
        <v>16.832137510203605</v>
      </c>
      <c r="V157" s="112">
        <f t="shared" si="45"/>
        <v>14.375163489786887</v>
      </c>
      <c r="W157" s="9">
        <f t="shared" si="46"/>
        <v>17.559832611838861</v>
      </c>
      <c r="X157" s="9">
        <f t="shared" si="46"/>
        <v>5.9282323557469736</v>
      </c>
      <c r="Y157" s="9">
        <f t="shared" si="46"/>
        <v>6.2683173118007174</v>
      </c>
      <c r="Z157" s="9">
        <f t="shared" si="46"/>
        <v>4.5718628061537849</v>
      </c>
      <c r="AA157" s="9">
        <f t="shared" si="46"/>
        <v>7.262834477711305</v>
      </c>
      <c r="AB157" s="9">
        <f t="shared" si="46"/>
        <v>5.5624092113213601</v>
      </c>
      <c r="AC157" s="9">
        <f t="shared" si="46"/>
        <v>4.1297453204071681</v>
      </c>
      <c r="AD157" s="9">
        <f t="shared" si="46"/>
        <v>5.29</v>
      </c>
      <c r="AE157" s="9">
        <f t="shared" si="47"/>
        <v>6.0669456284928627</v>
      </c>
      <c r="AF157" s="9">
        <f t="shared" si="48"/>
        <v>5.7118939360584013</v>
      </c>
      <c r="AG157" s="373">
        <f t="shared" si="49"/>
        <v>8.0527971546046633</v>
      </c>
      <c r="AH157" s="373">
        <f t="shared" si="49"/>
        <v>7.3185547658767351</v>
      </c>
      <c r="AI157" s="190"/>
      <c r="AJ157" s="88" t="e">
        <f t="shared" si="41"/>
        <v>#DIV/0!</v>
      </c>
      <c r="AK157" s="88">
        <f t="shared" si="41"/>
        <v>3.1681528315645244</v>
      </c>
      <c r="AL157" s="88">
        <f t="shared" si="42"/>
        <v>4.0388250454687959</v>
      </c>
      <c r="AM157" s="88">
        <f t="shared" si="42"/>
        <v>6.1232474727821309</v>
      </c>
      <c r="AN157" s="190">
        <f t="shared" si="42"/>
        <v>3.8830246400509689</v>
      </c>
      <c r="AO157" s="190">
        <f t="shared" si="42"/>
        <v>4.1365318908760438</v>
      </c>
      <c r="AP157" s="190">
        <f t="shared" si="43"/>
        <v>6.6202680949886679</v>
      </c>
      <c r="AQ157" s="190">
        <f t="shared" si="43"/>
        <v>4.2604971183402265</v>
      </c>
      <c r="AR157" s="190">
        <f t="shared" si="50"/>
        <v>4.8249434439701764</v>
      </c>
      <c r="AS157" s="190">
        <f t="shared" si="50"/>
        <v>10.036188907602241</v>
      </c>
      <c r="AT157" s="190">
        <f t="shared" si="50"/>
        <v>4.2123435460059788</v>
      </c>
      <c r="AU157" s="190">
        <f t="shared" si="50"/>
        <v>6.2162562075024761</v>
      </c>
      <c r="AV157" s="190">
        <f t="shared" si="51"/>
        <v>2.7280542047634126</v>
      </c>
      <c r="AW157" s="190">
        <f t="shared" si="52"/>
        <v>2.8178459078807587</v>
      </c>
      <c r="AX157" s="373">
        <v>4.12</v>
      </c>
      <c r="AY157" s="373">
        <f t="shared" si="53"/>
        <v>4.8209444065144611</v>
      </c>
    </row>
    <row r="158" spans="1:51" s="78" customFormat="1" x14ac:dyDescent="0.35">
      <c r="A158" s="309" t="str">
        <f t="shared" si="37"/>
        <v>Serbia</v>
      </c>
      <c r="B158" s="112" t="e">
        <f t="shared" si="37"/>
        <v>#DIV/0!</v>
      </c>
      <c r="C158" s="112">
        <f t="shared" si="37"/>
        <v>1.7041780311128343</v>
      </c>
      <c r="D158" s="112">
        <f t="shared" si="38"/>
        <v>1.7302380908139223</v>
      </c>
      <c r="E158" s="112">
        <f t="shared" si="38"/>
        <v>24.787030431625954</v>
      </c>
      <c r="F158" s="9">
        <f t="shared" si="38"/>
        <v>-18.638674779101365</v>
      </c>
      <c r="G158" s="9">
        <f t="shared" si="38"/>
        <v>0.77825595950647919</v>
      </c>
      <c r="H158" s="9">
        <f t="shared" si="38"/>
        <v>0.27950055121235085</v>
      </c>
      <c r="I158" s="9">
        <f t="shared" si="38"/>
        <v>0.45947742450217316</v>
      </c>
      <c r="J158" s="9">
        <f t="shared" si="38"/>
        <v>0.3716059371583687</v>
      </c>
      <c r="K158" s="9">
        <f t="shared" si="38"/>
        <v>0.49237497948789122</v>
      </c>
      <c r="L158" s="9">
        <f t="shared" si="38"/>
        <v>0.57475274467860293</v>
      </c>
      <c r="M158" s="9">
        <f t="shared" si="38"/>
        <v>0.8349025042807785</v>
      </c>
      <c r="N158" s="190">
        <f t="shared" si="38"/>
        <v>0.67722179083332223</v>
      </c>
      <c r="O158" s="335">
        <f t="shared" si="38"/>
        <v>0.67483834580863389</v>
      </c>
      <c r="P158" s="373">
        <f t="shared" si="38"/>
        <v>0.62680907826411469</v>
      </c>
      <c r="Q158" s="373">
        <f t="shared" si="38"/>
        <v>0.74873666332253397</v>
      </c>
      <c r="R158" s="190"/>
      <c r="S158" s="112" t="e">
        <f t="shared" si="39"/>
        <v>#DIV/0!</v>
      </c>
      <c r="T158" s="112">
        <f t="shared" si="39"/>
        <v>8.4169693530079464</v>
      </c>
      <c r="U158" s="112">
        <f t="shared" si="45"/>
        <v>4.6086932245312617</v>
      </c>
      <c r="V158" s="112">
        <f t="shared" si="45"/>
        <v>4.993669712122129</v>
      </c>
      <c r="W158" s="9">
        <f t="shared" si="46"/>
        <v>4.6276191495624719</v>
      </c>
      <c r="X158" s="9">
        <f t="shared" si="46"/>
        <v>7.6121043179929782</v>
      </c>
      <c r="Y158" s="9">
        <f t="shared" si="46"/>
        <v>9.0557505011305857</v>
      </c>
      <c r="Z158" s="9">
        <f t="shared" si="46"/>
        <v>6.4162631167684774</v>
      </c>
      <c r="AA158" s="9">
        <f t="shared" si="46"/>
        <v>6.6426808425919956</v>
      </c>
      <c r="AB158" s="9">
        <f t="shared" si="46"/>
        <v>6.8922410596081773</v>
      </c>
      <c r="AC158" s="9">
        <f t="shared" si="46"/>
        <v>4.5406105046150964</v>
      </c>
      <c r="AD158" s="9">
        <f t="shared" si="46"/>
        <v>3.2474922360889114</v>
      </c>
      <c r="AE158" s="9">
        <f t="shared" si="47"/>
        <v>3.0873772568735012</v>
      </c>
      <c r="AF158" s="9">
        <f t="shared" si="48"/>
        <v>2.9015569542262991</v>
      </c>
      <c r="AG158" s="373">
        <f t="shared" si="49"/>
        <v>2.0226828121307281</v>
      </c>
      <c r="AH158" s="373">
        <f t="shared" si="49"/>
        <v>2.2306841658243588</v>
      </c>
      <c r="AI158" s="190"/>
      <c r="AJ158" s="88" t="e">
        <f t="shared" si="41"/>
        <v>#DIV/0!</v>
      </c>
      <c r="AK158" s="88">
        <f t="shared" si="41"/>
        <v>10.155799077701195</v>
      </c>
      <c r="AL158" s="88">
        <f t="shared" si="42"/>
        <v>12.186338927503275</v>
      </c>
      <c r="AM158" s="88">
        <f t="shared" si="42"/>
        <v>8.1250457951475159</v>
      </c>
      <c r="AN158" s="190">
        <f t="shared" si="42"/>
        <v>7.7403495680624514</v>
      </c>
      <c r="AO158" s="190">
        <f t="shared" si="42"/>
        <v>6.7466277082299264</v>
      </c>
      <c r="AP158" s="190">
        <f t="shared" si="43"/>
        <v>8.5708324307370916</v>
      </c>
      <c r="AQ158" s="190">
        <f t="shared" si="43"/>
        <v>10.995122626540152</v>
      </c>
      <c r="AR158" s="190">
        <f t="shared" si="50"/>
        <v>6.9456114335591801</v>
      </c>
      <c r="AS158" s="190">
        <f t="shared" si="50"/>
        <v>7.1853069155478382</v>
      </c>
      <c r="AT158" s="190">
        <f t="shared" si="50"/>
        <v>0.86240901148765492</v>
      </c>
      <c r="AU158" s="190">
        <f t="shared" si="50"/>
        <v>0.69011014247537539</v>
      </c>
      <c r="AV158" s="190">
        <f t="shared" si="51"/>
        <v>0.49677454016257877</v>
      </c>
      <c r="AW158" s="190">
        <f t="shared" si="52"/>
        <v>0.38307792484528569</v>
      </c>
      <c r="AX158" s="373">
        <f t="shared" si="53"/>
        <v>0.54942789863588026</v>
      </c>
      <c r="AY158" s="373">
        <f t="shared" si="53"/>
        <v>0.87604504055190935</v>
      </c>
    </row>
    <row r="159" spans="1:51" x14ac:dyDescent="0.35">
      <c r="N159" s="78"/>
      <c r="O159" s="336"/>
      <c r="P159" s="78"/>
    </row>
  </sheetData>
  <autoFilter ref="A143:E149">
    <sortState ref="A131:E136">
      <sortCondition ref="A130:A136"/>
    </sortState>
  </autoFilter>
  <mergeCells count="12">
    <mergeCell ref="A142:I142"/>
    <mergeCell ref="A133:I133"/>
    <mergeCell ref="A123:I123"/>
    <mergeCell ref="A124:I124"/>
    <mergeCell ref="A12:I12"/>
    <mergeCell ref="A3:I3"/>
    <mergeCell ref="A2:I2"/>
    <mergeCell ref="A82:I82"/>
    <mergeCell ref="A73:I73"/>
    <mergeCell ref="A64:I64"/>
    <mergeCell ref="A63:I63"/>
    <mergeCell ref="A21:I21"/>
  </mergeCells>
  <pageMargins left="0.7" right="0.7" top="0.78740157499999996" bottom="0.78740157499999996" header="0.3" footer="0.3"/>
  <pageSetup paperSize="9" orientation="portrait" verticalDpi="300" r:id="rId1"/>
  <drawing r:id="rId2"/>
  <tableParts count="3">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A88"/>
  <sheetViews>
    <sheetView tabSelected="1" topLeftCell="A17" zoomScale="18" zoomScaleNormal="18" workbookViewId="0">
      <selection activeCell="AA61" sqref="AA61"/>
    </sheetView>
  </sheetViews>
  <sheetFormatPr defaultColWidth="11.453125" defaultRowHeight="15.5" x14ac:dyDescent="0.35"/>
  <cols>
    <col min="1" max="1" width="14.7265625" style="35" customWidth="1"/>
    <col min="2" max="2" width="11.453125" style="2"/>
    <col min="3" max="3" width="21" style="2" customWidth="1"/>
    <col min="4" max="4" width="18.453125" style="2" customWidth="1"/>
    <col min="5" max="5" width="18.54296875" style="2" customWidth="1"/>
    <col min="6" max="6" width="18.453125" style="2" customWidth="1"/>
    <col min="7" max="7" width="20.81640625" style="2" customWidth="1"/>
    <col min="8" max="8" width="18.81640625" style="2" customWidth="1"/>
    <col min="9" max="9" width="15.453125" style="2" customWidth="1"/>
    <col min="10" max="10" width="14.90625" style="2" customWidth="1"/>
    <col min="11" max="11" width="18" style="2" customWidth="1"/>
    <col min="12" max="12" width="20.26953125" style="2" customWidth="1"/>
    <col min="13" max="13" width="19.453125" style="2" customWidth="1"/>
    <col min="14" max="15" width="19.26953125" style="2" customWidth="1"/>
    <col min="16" max="16" width="19.453125" style="2" customWidth="1"/>
    <col min="17" max="17" width="12" style="2" customWidth="1"/>
    <col min="18" max="18" width="11.453125" style="2"/>
    <col min="19" max="19" width="18.453125" style="2" customWidth="1"/>
    <col min="20" max="20" width="14.26953125" style="2" customWidth="1"/>
    <col min="21" max="21" width="17.54296875" style="2" customWidth="1"/>
    <col min="22" max="22" width="14.1796875" style="2" customWidth="1"/>
    <col min="23" max="23" width="14" style="2" customWidth="1"/>
    <col min="24" max="24" width="15.7265625" style="2" customWidth="1"/>
    <col min="25" max="25" width="10.54296875" style="2" bestFit="1" customWidth="1"/>
    <col min="26" max="26" width="11.453125" style="2"/>
    <col min="27" max="27" width="18.453125" style="2" customWidth="1"/>
    <col min="28" max="28" width="16.7265625" style="2" customWidth="1"/>
    <col min="29" max="29" width="14.08984375" style="2" customWidth="1"/>
    <col min="30" max="30" width="11.453125" style="2"/>
    <col min="31" max="31" width="16.26953125" style="2" customWidth="1"/>
    <col min="32" max="32" width="16.54296875" style="2" customWidth="1"/>
    <col min="33" max="33" width="11.453125" style="2"/>
    <col min="34" max="34" width="19" style="2" customWidth="1"/>
    <col min="35" max="16384" width="11.453125" style="2"/>
  </cols>
  <sheetData>
    <row r="1" spans="1:25" s="38" customFormat="1" x14ac:dyDescent="0.35">
      <c r="A1" s="37"/>
    </row>
    <row r="2" spans="1:25" s="4" customFormat="1" ht="15" customHeight="1" x14ac:dyDescent="0.35">
      <c r="A2" s="410" t="s">
        <v>36</v>
      </c>
      <c r="B2" s="3" t="s">
        <v>37</v>
      </c>
      <c r="C2" s="3"/>
      <c r="D2" s="3"/>
      <c r="E2" s="3"/>
      <c r="F2" s="3"/>
      <c r="G2" s="3"/>
      <c r="H2" s="3"/>
      <c r="I2" s="3"/>
      <c r="J2" s="294" t="s">
        <v>248</v>
      </c>
      <c r="K2" s="390" t="s">
        <v>38</v>
      </c>
      <c r="L2" s="390"/>
      <c r="M2" s="390"/>
      <c r="N2" s="3"/>
    </row>
    <row r="3" spans="1:25" s="4" customFormat="1" ht="15" customHeight="1" x14ac:dyDescent="0.35">
      <c r="A3" s="410"/>
      <c r="B3" s="3" t="s">
        <v>22</v>
      </c>
      <c r="C3" s="401" t="s">
        <v>298</v>
      </c>
      <c r="D3" s="401"/>
      <c r="E3" s="401"/>
      <c r="F3" s="367"/>
      <c r="G3" s="26" t="s">
        <v>299</v>
      </c>
      <c r="H3" s="26"/>
      <c r="I3" s="26"/>
      <c r="J3" s="3"/>
      <c r="K3" s="390"/>
      <c r="L3" s="390"/>
      <c r="M3" s="390"/>
      <c r="N3" s="3"/>
      <c r="Q3" s="27"/>
      <c r="T3" s="407"/>
      <c r="U3" s="407"/>
      <c r="V3" s="407"/>
      <c r="W3" s="408"/>
      <c r="X3" s="408"/>
      <c r="Y3" s="408"/>
    </row>
    <row r="4" spans="1:25" s="6" customFormat="1" ht="29" x14ac:dyDescent="0.35">
      <c r="A4" s="410"/>
      <c r="B4" s="5" t="s">
        <v>4</v>
      </c>
      <c r="C4" s="21" t="s">
        <v>39</v>
      </c>
      <c r="D4" s="21" t="s">
        <v>40</v>
      </c>
      <c r="E4" s="21" t="s">
        <v>41</v>
      </c>
      <c r="F4" s="21" t="s">
        <v>4</v>
      </c>
      <c r="G4" s="21" t="s">
        <v>39</v>
      </c>
      <c r="H4" s="21" t="s">
        <v>40</v>
      </c>
      <c r="I4" s="21" t="s">
        <v>41</v>
      </c>
      <c r="J4" s="5"/>
      <c r="K4" s="19" t="s">
        <v>4</v>
      </c>
      <c r="L4" s="19" t="s">
        <v>298</v>
      </c>
      <c r="M4" s="21" t="s">
        <v>299</v>
      </c>
      <c r="N4" s="132" t="s">
        <v>297</v>
      </c>
      <c r="Q4" s="28"/>
      <c r="T4" s="28"/>
      <c r="U4" s="28"/>
      <c r="V4" s="28"/>
      <c r="W4" s="28"/>
      <c r="X4" s="28"/>
      <c r="Y4" s="28"/>
    </row>
    <row r="5" spans="1:25" s="6" customFormat="1" ht="15" customHeight="1" x14ac:dyDescent="0.35">
      <c r="A5" s="410"/>
      <c r="B5" s="5" t="str">
        <f>'[3]List of NRAs'!A5</f>
        <v>Albania</v>
      </c>
      <c r="C5" s="19">
        <f>'[3]Retail revenues - voice'!C10/[3]Subscribers!H10/3</f>
        <v>0.16515880671232611</v>
      </c>
      <c r="D5" s="19">
        <f>'[3]Retail revenues - SMS'!C10/[3]Subscribers!H10/3</f>
        <v>5.6486335547605911E-2</v>
      </c>
      <c r="E5" s="19">
        <f>'[3]Retail revenues - data'!C10/[3]Subscribers!H10/3</f>
        <v>0.10139159703204925</v>
      </c>
      <c r="F5" s="19" t="str">
        <f>'[3]Retail revenues - voice'!B10</f>
        <v>Albania</v>
      </c>
      <c r="G5" s="19">
        <f>'[3]Retail revenues - voice'!D10/[3]Subscribers!N10/3</f>
        <v>0.3585685477283771</v>
      </c>
      <c r="H5" s="19">
        <f>'[3]Retail revenues - SMS'!D10/[3]Subscribers!N10/3</f>
        <v>5.2711869479011693E-2</v>
      </c>
      <c r="I5" s="19">
        <f>'[3]Retail revenues - data'!D10/[3]Subscribers!N10/3</f>
        <v>0.17155712205779816</v>
      </c>
      <c r="J5" s="5"/>
      <c r="K5" s="19" t="str">
        <f>'[3]List of NRAs'!A5</f>
        <v>Albania</v>
      </c>
      <c r="L5" s="19">
        <v>4.0616906998271656</v>
      </c>
      <c r="M5" s="19">
        <v>4.432735527340979</v>
      </c>
      <c r="N5" s="132" t="s">
        <v>285</v>
      </c>
      <c r="Q5" s="29"/>
      <c r="T5" s="30"/>
      <c r="U5" s="30"/>
      <c r="V5" s="30"/>
      <c r="W5" s="30"/>
      <c r="X5" s="30"/>
      <c r="Y5" s="30"/>
    </row>
    <row r="6" spans="1:25" s="6" customFormat="1" ht="15" customHeight="1" x14ac:dyDescent="0.35">
      <c r="A6" s="410"/>
      <c r="B6" s="5" t="str">
        <f>'[3]List of NRAs'!A8</f>
        <v>Bosnia</v>
      </c>
      <c r="C6" s="19">
        <f>'[3]Retail revenues - voice'!C13/[3]Subscribers!H13/3</f>
        <v>1.3754134565959697</v>
      </c>
      <c r="D6" s="19">
        <f>'[3]Retail revenues - SMS'!C13/[3]Subscribers!H13/3</f>
        <v>0.11041988665070662</v>
      </c>
      <c r="E6" s="19">
        <f>'[3]Retail revenues - data'!C13/[3]Subscribers!H13/3</f>
        <v>0.53450627336859724</v>
      </c>
      <c r="F6" s="19" t="str">
        <f>'[3]Retail revenues - voice'!B13</f>
        <v>Bosnia</v>
      </c>
      <c r="G6" s="19">
        <f>'[3]Retail revenues - voice'!D13/[3]Subscribers!N13/3</f>
        <v>1.2667435096328699</v>
      </c>
      <c r="H6" s="19">
        <f>'[3]Retail revenues - SMS'!D13/[3]Subscribers!N13/3</f>
        <v>9.5323980850128665E-2</v>
      </c>
      <c r="I6" s="19">
        <f>'[3]Retail revenues - data'!D13/[3]Subscribers!N13/3</f>
        <v>0.56286021265116803</v>
      </c>
      <c r="J6" s="5"/>
      <c r="K6" s="19" t="str">
        <f>'[3]List of NRAs'!A8</f>
        <v>Bosnia</v>
      </c>
      <c r="L6" s="19">
        <f>Tabelle2725693275[[#This Row],[Voice domestic revenue]]+Tabelle2725693275[[#This Row],[SMS domestic revenue]]+Tabelle2725693275[[#This Row],[Data domestic revenue]]</f>
        <v>2.0203396166152734</v>
      </c>
      <c r="M6" s="19">
        <f>Tabelle6496278[[#This Row],[Voice domestic revenue]]+Tabelle6496278[[#This Row],[SMS domestic revenue]]+Tabelle6496278[[#This Row],[Data domestic revenue]]</f>
        <v>1.9249277031341667</v>
      </c>
      <c r="N6" s="132"/>
      <c r="Q6" s="29"/>
      <c r="T6" s="30"/>
      <c r="U6" s="30"/>
      <c r="V6" s="30"/>
      <c r="W6" s="30"/>
      <c r="X6" s="30"/>
      <c r="Y6" s="30"/>
    </row>
    <row r="7" spans="1:25" s="6" customFormat="1" ht="15" customHeight="1" x14ac:dyDescent="0.35">
      <c r="A7" s="410"/>
      <c r="B7" s="5" t="str">
        <f>'[3]List of NRAs'!A3</f>
        <v>Kosovo</v>
      </c>
      <c r="C7" s="19">
        <f>'[3]Retail revenues - voice'!C8/[3]Subscribers!H8/3</f>
        <v>1.7288695911741978</v>
      </c>
      <c r="D7" s="19">
        <f>'[3]Retail revenues - SMS'!C8/[3]Subscribers!H8/3</f>
        <v>4.0003068338365859E-2</v>
      </c>
      <c r="E7" s="19">
        <f>'[3]Retail revenues - data'!C8/[3]Subscribers!H8/3</f>
        <v>0.15961259003695452</v>
      </c>
      <c r="F7" s="19" t="str">
        <f>'[3]Retail revenues - voice'!B8</f>
        <v>Kosovo</v>
      </c>
      <c r="G7" s="19">
        <f>'[3]Retail revenues - voice'!D8/[3]Subscribers!N8/3</f>
        <v>2.115392801967614</v>
      </c>
      <c r="H7" s="19">
        <f>'[3]Retail revenues - SMS'!D8/[3]Subscribers!N8/3</f>
        <v>4.9178757478863466E-2</v>
      </c>
      <c r="I7" s="19">
        <f>'[3]Retail revenues - data'!D8/[3]Subscribers!N8/3</f>
        <v>0.17223802644522559</v>
      </c>
      <c r="J7" s="5"/>
      <c r="K7" s="19" t="str">
        <f>'[3]List of NRAs'!A3</f>
        <v>Kosovo</v>
      </c>
      <c r="L7" s="19">
        <f>Tabelle2725693275[[#This Row],[Voice domestic revenue]]+Tabelle2725693275[[#This Row],[SMS domestic revenue]]+Tabelle2725693275[[#This Row],[Data domestic revenue]]</f>
        <v>1.9284852495495182</v>
      </c>
      <c r="M7" s="19">
        <f>Tabelle6496278[[#This Row],[Voice domestic revenue]]+Tabelle6496278[[#This Row],[SMS domestic revenue]]+Tabelle6496278[[#This Row],[Data domestic revenue]]</f>
        <v>2.3368095858917033</v>
      </c>
      <c r="N7" s="5"/>
      <c r="Q7" s="29"/>
      <c r="T7" s="30"/>
      <c r="U7" s="30"/>
      <c r="V7" s="30"/>
      <c r="W7" s="30"/>
      <c r="X7" s="30"/>
      <c r="Y7" s="30"/>
    </row>
    <row r="8" spans="1:25" ht="15.75" customHeight="1" x14ac:dyDescent="0.35">
      <c r="A8" s="410"/>
      <c r="B8" s="5" t="str">
        <f>'[3]List of NRAs'!A4</f>
        <v>Montenegro</v>
      </c>
      <c r="C8" s="19">
        <f>'[3]Retail revenues - voice'!C9/[3]Subscribers!H9/3</f>
        <v>4.4392821491608752</v>
      </c>
      <c r="D8" s="19">
        <f>'[3]Retail revenues - SMS'!C9/[3]Subscribers!H9/3</f>
        <v>0.40099567227872152</v>
      </c>
      <c r="E8" s="19">
        <f>'[3]Retail revenues - data'!C9/[3]Subscribers!H9/3</f>
        <v>2.20191062037097</v>
      </c>
      <c r="F8" s="19" t="str">
        <f>'[3]Retail revenues - voice'!B9</f>
        <v>Montenegro</v>
      </c>
      <c r="G8" s="19">
        <f>'[3]Retail revenues - voice'!D9/[3]Subscribers!N9/3</f>
        <v>3.9773635166869923</v>
      </c>
      <c r="H8" s="19">
        <f>'[3]Retail revenues - SMS'!D9/[3]Subscribers!N9/3</f>
        <v>0.34343166083376553</v>
      </c>
      <c r="I8" s="19">
        <f>'[3]Retail revenues - data'!D9/[3]Subscribers!N9/3</f>
        <v>1.9197717685071494</v>
      </c>
      <c r="J8" s="1"/>
      <c r="K8" s="19" t="str">
        <f>'[3]List of NRAs'!A4</f>
        <v>Montenegro</v>
      </c>
      <c r="L8" s="19">
        <f>Tabelle2725693275[[#This Row],[Voice domestic revenue]]+Tabelle2725693275[[#This Row],[SMS domestic revenue]]+Tabelle2725693275[[#This Row],[Data domestic revenue]]</f>
        <v>7.0421884418105662</v>
      </c>
      <c r="M8" s="19">
        <f>Tabelle6496278[[#This Row],[Voice domestic revenue]]+Tabelle6496278[[#This Row],[SMS domestic revenue]]+Tabelle6496278[[#This Row],[Data domestic revenue]]</f>
        <v>6.240566946027907</v>
      </c>
      <c r="N8" s="1"/>
      <c r="Q8" s="29"/>
      <c r="S8" s="6"/>
      <c r="T8" s="30"/>
      <c r="U8" s="30"/>
      <c r="V8" s="30"/>
      <c r="W8" s="30"/>
      <c r="X8" s="30"/>
      <c r="Y8" s="30"/>
    </row>
    <row r="9" spans="1:25" ht="15.75" customHeight="1" x14ac:dyDescent="0.35">
      <c r="A9" s="410"/>
      <c r="B9" s="5" t="str">
        <f>'[3]List of NRAs'!A7</f>
        <v>North Macedonia</v>
      </c>
      <c r="C9" s="19">
        <f>'[3]Retail revenues - voice'!C12/[3]Subscribers!H12/3</f>
        <v>1.4027142039379179</v>
      </c>
      <c r="D9" s="19">
        <f>'[3]Retail revenues - SMS'!C12/[3]Subscribers!H12/3</f>
        <v>0.19290937172605227</v>
      </c>
      <c r="E9" s="19">
        <f>'[3]Retail revenues - data'!C12/[3]Subscribers!H12/3</f>
        <v>1.7156019023549023</v>
      </c>
      <c r="F9" s="19" t="str">
        <f>'[3]Retail revenues - voice'!B12</f>
        <v>North Macedonia</v>
      </c>
      <c r="G9" s="19">
        <f>'[3]Retail revenues - voice'!D12/[3]Subscribers!N12/3</f>
        <v>1.4041396918311726</v>
      </c>
      <c r="H9" s="19">
        <f>'[3]Retail revenues - SMS'!D12/[3]Subscribers!N12/3</f>
        <v>0.18224483033719063</v>
      </c>
      <c r="I9" s="19">
        <f>'[3]Retail revenues - data'!D12/[3]Subscribers!N12/3</f>
        <v>1.7984036289183694</v>
      </c>
      <c r="J9" s="1"/>
      <c r="K9" s="19" t="str">
        <f>'[3]List of NRAs'!A7</f>
        <v>North Macedonia</v>
      </c>
      <c r="L9" s="19">
        <v>6.4539999999999997</v>
      </c>
      <c r="M9" s="19">
        <v>6.3920000000000003</v>
      </c>
      <c r="N9" s="1"/>
      <c r="Q9" s="29"/>
      <c r="S9" s="6"/>
      <c r="T9" s="30"/>
      <c r="U9" s="30"/>
      <c r="V9" s="30"/>
      <c r="W9" s="30"/>
      <c r="X9" s="30"/>
      <c r="Y9" s="30"/>
    </row>
    <row r="10" spans="1:25" ht="15.75" customHeight="1" x14ac:dyDescent="0.35">
      <c r="A10" s="410"/>
      <c r="B10" s="5" t="str">
        <f>'[3]List of NRAs'!A6</f>
        <v>Serbia</v>
      </c>
      <c r="C10" s="19">
        <f>'[3]Retail revenues - voice'!C11/[3]Subscribers!H11/3</f>
        <v>0.38831337162213092</v>
      </c>
      <c r="D10" s="19">
        <f>'[3]Retail revenues - SMS'!C11/[3]Subscribers!H11/3</f>
        <v>0.21908361633755191</v>
      </c>
      <c r="E10" s="19">
        <f>'[3]Retail revenues - data'!C11/[3]Subscribers!H11/3</f>
        <v>0.40937725255854929</v>
      </c>
      <c r="F10" s="19" t="str">
        <f>'[3]Retail revenues - voice'!B11</f>
        <v>Serbia</v>
      </c>
      <c r="G10" s="19">
        <f>'[3]Retail revenues - voice'!D11/[3]Subscribers!N11/3</f>
        <v>0.38578609238912992</v>
      </c>
      <c r="H10" s="19">
        <f>'[3]Retail revenues - SMS'!D11/[3]Subscribers!N11/3</f>
        <v>0.22454117040593358</v>
      </c>
      <c r="I10" s="19">
        <f>'[3]Retail revenues - data'!D11/[3]Subscribers!N11/3</f>
        <v>0.43196138399039796</v>
      </c>
      <c r="J10" s="1"/>
      <c r="K10" s="19" t="str">
        <f>'[3]List of NRAs'!A6</f>
        <v>Serbia</v>
      </c>
      <c r="L10" s="19">
        <f>Tabelle2725693275[[#This Row],[Voice domestic revenue]]+Tabelle2725693275[[#This Row],[SMS domestic revenue]]+Tabelle2725693275[[#This Row],[Data domestic revenue]]</f>
        <v>1.0167742405182321</v>
      </c>
      <c r="M10" s="19">
        <f>Tabelle6496278[[#This Row],[Voice domestic revenue]]+Tabelle6496278[[#This Row],[SMS domestic revenue]]+Tabelle6496278[[#This Row],[Data domestic revenue]]</f>
        <v>1.0422886467854615</v>
      </c>
      <c r="N10" s="1"/>
      <c r="Q10" s="29"/>
      <c r="S10" s="6"/>
      <c r="T10" s="30"/>
      <c r="U10" s="30"/>
      <c r="V10" s="30"/>
      <c r="W10" s="30"/>
      <c r="X10" s="30"/>
      <c r="Y10" s="30"/>
    </row>
    <row r="11" spans="1:25" s="36" customFormat="1" ht="15" customHeight="1" x14ac:dyDescent="0.35">
      <c r="A11" s="43"/>
    </row>
    <row r="12" spans="1:25" s="42" customFormat="1" ht="15.75" customHeight="1" x14ac:dyDescent="0.35">
      <c r="A12" s="295" t="s">
        <v>251</v>
      </c>
      <c r="B12" s="409" t="s">
        <v>298</v>
      </c>
      <c r="C12" s="409"/>
      <c r="D12" s="409"/>
      <c r="E12" s="409"/>
      <c r="F12" s="409"/>
      <c r="G12" s="409"/>
      <c r="H12" s="295" t="s">
        <v>251</v>
      </c>
      <c r="I12" s="409" t="s">
        <v>299</v>
      </c>
      <c r="J12" s="409"/>
      <c r="K12" s="409"/>
      <c r="L12" s="409"/>
      <c r="M12" s="409"/>
      <c r="N12" s="409"/>
    </row>
    <row r="13" spans="1:25" ht="43.5" x14ac:dyDescent="0.35">
      <c r="A13" s="42"/>
      <c r="B13" s="31" t="s">
        <v>4</v>
      </c>
      <c r="C13" s="32" t="s">
        <v>43</v>
      </c>
      <c r="D13" s="32" t="s">
        <v>44</v>
      </c>
      <c r="E13" s="296" t="s">
        <v>252</v>
      </c>
      <c r="F13" s="32" t="s">
        <v>45</v>
      </c>
      <c r="G13" s="32" t="s">
        <v>46</v>
      </c>
      <c r="H13" s="10"/>
      <c r="I13" s="32" t="s">
        <v>4</v>
      </c>
      <c r="J13" s="32" t="s">
        <v>43</v>
      </c>
      <c r="K13" s="32" t="s">
        <v>44</v>
      </c>
      <c r="L13" s="296" t="s">
        <v>252</v>
      </c>
      <c r="M13" s="32" t="s">
        <v>150</v>
      </c>
      <c r="N13" s="32" t="s">
        <v>46</v>
      </c>
      <c r="O13" s="10"/>
      <c r="P13" s="411"/>
      <c r="Q13" s="412"/>
    </row>
    <row r="14" spans="1:25" ht="15.75" customHeight="1" x14ac:dyDescent="0.35">
      <c r="A14" s="42"/>
      <c r="B14" s="33" t="str">
        <f>'[3]List of NRAs'!A5</f>
        <v>Albania</v>
      </c>
      <c r="C14" s="34">
        <f>[3]Subscribers!H10</f>
        <v>2632268</v>
      </c>
      <c r="D14" s="34">
        <f>[3]Subscribers!I10</f>
        <v>2242174</v>
      </c>
      <c r="E14" s="34">
        <v>1110598</v>
      </c>
      <c r="F14" s="34">
        <f>[3]Subscribers!J10</f>
        <v>226209</v>
      </c>
      <c r="G14" s="34">
        <f>[3]Subscribers!L10</f>
        <v>162659</v>
      </c>
      <c r="H14" s="10"/>
      <c r="I14" s="33" t="str">
        <f>'[3]List of NRAs'!A5</f>
        <v>Albania</v>
      </c>
      <c r="J14" s="34">
        <f>[3]Subscribers!N10</f>
        <v>2923471</v>
      </c>
      <c r="K14" s="34">
        <f>[3]Subscribers!O10</f>
        <v>2545995</v>
      </c>
      <c r="L14" s="34">
        <v>1206772</v>
      </c>
      <c r="M14" s="34">
        <f>[3]Subscribers!P10</f>
        <v>327734</v>
      </c>
      <c r="N14" s="34">
        <f>[3]Subscribers!R10</f>
        <v>236322</v>
      </c>
      <c r="O14" s="10"/>
    </row>
    <row r="15" spans="1:25" ht="15.75" customHeight="1" x14ac:dyDescent="0.35">
      <c r="A15" s="42"/>
      <c r="B15" s="33" t="str">
        <f>'[3]List of NRAs'!A8</f>
        <v>Bosnia</v>
      </c>
      <c r="C15" s="34">
        <f>[3]Subscribers!H13</f>
        <v>3517898</v>
      </c>
      <c r="D15" s="10">
        <f>[3]Subscribers!I13</f>
        <v>3376904</v>
      </c>
      <c r="E15" s="10">
        <v>2459836</v>
      </c>
      <c r="F15" s="10">
        <f>[3]Subscribers!J13</f>
        <v>299083</v>
      </c>
      <c r="G15" s="179">
        <f>[3]Subscribers!L13</f>
        <v>299083</v>
      </c>
      <c r="H15" s="10"/>
      <c r="I15" s="33" t="str">
        <f>'[3]List of NRAs'!A8</f>
        <v>Bosnia</v>
      </c>
      <c r="J15" s="34">
        <f>[3]Subscribers!N13</f>
        <v>3878733</v>
      </c>
      <c r="K15" s="34">
        <f>[3]Subscribers!O13</f>
        <v>3742552</v>
      </c>
      <c r="L15" s="34">
        <v>2656469</v>
      </c>
      <c r="M15" s="34">
        <f>[3]Subscribers!P13</f>
        <v>461162</v>
      </c>
      <c r="N15" s="34">
        <f>[3]Subscribers!R13</f>
        <v>461162</v>
      </c>
      <c r="O15" s="10"/>
    </row>
    <row r="16" spans="1:25" ht="15.75" customHeight="1" x14ac:dyDescent="0.35">
      <c r="A16" s="42"/>
      <c r="B16" s="33" t="str">
        <f>'[3]List of NRAs'!A3</f>
        <v>Kosovo</v>
      </c>
      <c r="C16" s="34">
        <f>[3]Subscribers!H8</f>
        <v>1946508.1600000001</v>
      </c>
      <c r="D16" s="34">
        <f>[3]Subscribers!I8</f>
        <v>1861411.7999999998</v>
      </c>
      <c r="E16" s="34">
        <v>1557210.2070000002</v>
      </c>
      <c r="F16" s="34">
        <f>[3]Subscribers!J8</f>
        <v>438084</v>
      </c>
      <c r="G16" s="34">
        <f>[3]Subscribers!L8</f>
        <v>330564</v>
      </c>
      <c r="H16" s="10"/>
      <c r="I16" s="33" t="str">
        <f>'[3]List of NRAs'!A3</f>
        <v>Kosovo</v>
      </c>
      <c r="J16" s="34">
        <f>[3]Subscribers!N8</f>
        <v>2170751</v>
      </c>
      <c r="K16" s="34">
        <f>[3]Subscribers!O8</f>
        <v>1976876</v>
      </c>
      <c r="L16" s="34">
        <v>1760868.3259999999</v>
      </c>
      <c r="M16" s="34">
        <f>[3]Subscribers!P8</f>
        <v>645026.80000000005</v>
      </c>
      <c r="N16" s="34">
        <f>[3]Subscribers!R8</f>
        <v>500956.8</v>
      </c>
      <c r="O16" s="10"/>
    </row>
    <row r="17" spans="1:17" ht="15.75" customHeight="1" x14ac:dyDescent="0.35">
      <c r="A17" s="42"/>
      <c r="B17" s="33" t="str">
        <f>'[3]List of NRAs'!A4</f>
        <v>Montenegro</v>
      </c>
      <c r="C17" s="34">
        <f>[3]Subscribers!H9</f>
        <v>1013425</v>
      </c>
      <c r="D17" s="34">
        <f>[3]Subscribers!I9</f>
        <v>644553</v>
      </c>
      <c r="E17" s="34">
        <v>1012035</v>
      </c>
      <c r="F17" s="34">
        <f>[3]Subscribers!J9</f>
        <v>174078</v>
      </c>
      <c r="G17" s="34">
        <f>[3]Subscribers!L9</f>
        <v>169163</v>
      </c>
      <c r="H17" s="10"/>
      <c r="I17" s="33" t="str">
        <f>'[3]List of NRAs'!A4</f>
        <v>Montenegro</v>
      </c>
      <c r="J17" s="34">
        <f>[3]Subscribers!N9</f>
        <v>1195699</v>
      </c>
      <c r="K17" s="34">
        <f>[3]Subscribers!O9</f>
        <v>685399</v>
      </c>
      <c r="L17" s="34">
        <v>1099977</v>
      </c>
      <c r="M17" s="34">
        <f>[3]Subscribers!P9</f>
        <v>223973</v>
      </c>
      <c r="N17" s="34">
        <f>[3]Subscribers!R9</f>
        <v>219294</v>
      </c>
      <c r="O17" s="10"/>
    </row>
    <row r="18" spans="1:17" ht="15.75" customHeight="1" x14ac:dyDescent="0.35">
      <c r="A18" s="42"/>
      <c r="B18" s="33" t="str">
        <f>'[3]List of NRAs'!A7</f>
        <v>North Macedonia</v>
      </c>
      <c r="C18" s="34">
        <f>[3]Subscribers!H12</f>
        <v>1851740</v>
      </c>
      <c r="D18" s="34">
        <f>[3]Subscribers!I12</f>
        <v>1832047</v>
      </c>
      <c r="E18" s="34">
        <v>1851740</v>
      </c>
      <c r="F18" s="34">
        <f>[3]Subscribers!J12</f>
        <v>313512</v>
      </c>
      <c r="G18" s="34">
        <f>[3]Subscribers!L12</f>
        <v>313512</v>
      </c>
      <c r="H18" s="10"/>
      <c r="I18" s="33" t="str">
        <f>'[3]List of NRAs'!A7</f>
        <v>North Macedonia</v>
      </c>
      <c r="J18" s="34">
        <f>[3]Subscribers!N12</f>
        <v>1969817</v>
      </c>
      <c r="K18" s="34">
        <f>[3]Subscribers!O12</f>
        <v>1964234</v>
      </c>
      <c r="L18" s="34">
        <v>1969817</v>
      </c>
      <c r="M18" s="34">
        <f>[3]Subscribers!P12</f>
        <v>465066</v>
      </c>
      <c r="N18" s="34">
        <f>[3]Subscribers!R12</f>
        <v>465066</v>
      </c>
      <c r="O18" s="10"/>
    </row>
    <row r="19" spans="1:17" ht="15.75" customHeight="1" x14ac:dyDescent="0.35">
      <c r="A19" s="42"/>
      <c r="B19" s="33" t="str">
        <f>'[3]List of NRAs'!A6</f>
        <v>Serbia</v>
      </c>
      <c r="C19" s="34">
        <f>[3]Subscribers!H11</f>
        <v>8421613</v>
      </c>
      <c r="D19" s="34">
        <f>[3]Subscribers!I11</f>
        <v>8100242.75</v>
      </c>
      <c r="E19" s="34">
        <v>0</v>
      </c>
      <c r="F19" s="34">
        <f>[3]Subscribers!J11</f>
        <v>959917</v>
      </c>
      <c r="G19" s="34">
        <f>[3]Subscribers!L11</f>
        <v>894366.60419175797</v>
      </c>
      <c r="H19" s="10"/>
      <c r="I19" s="33" t="str">
        <f>'[3]List of NRAs'!A6</f>
        <v>Serbia</v>
      </c>
      <c r="J19" s="34">
        <f>[3]Subscribers!N11</f>
        <v>8664800</v>
      </c>
      <c r="K19" s="34">
        <f>[3]Subscribers!O11</f>
        <v>8321143</v>
      </c>
      <c r="L19" s="34">
        <v>0</v>
      </c>
      <c r="M19" s="34">
        <f>[3]Subscribers!P11</f>
        <v>1982805</v>
      </c>
      <c r="N19" s="34">
        <f>[3]Subscribers!R11</f>
        <v>1845000.4016913483</v>
      </c>
      <c r="O19" s="10"/>
    </row>
    <row r="20" spans="1:17" s="36" customFormat="1" ht="15.75" customHeight="1" x14ac:dyDescent="0.35">
      <c r="A20" s="39"/>
      <c r="B20" s="40"/>
      <c r="C20" s="41"/>
      <c r="D20" s="41"/>
      <c r="E20" s="41"/>
      <c r="F20" s="41"/>
      <c r="G20" s="41"/>
      <c r="I20" s="40"/>
      <c r="J20" s="41"/>
      <c r="K20" s="41"/>
      <c r="L20" s="41"/>
      <c r="M20" s="41"/>
      <c r="N20" s="41"/>
    </row>
    <row r="21" spans="1:17" s="4" customFormat="1" ht="44.25" customHeight="1" x14ac:dyDescent="0.35">
      <c r="A21" s="297" t="s">
        <v>253</v>
      </c>
      <c r="B21" s="390" t="s">
        <v>1</v>
      </c>
      <c r="C21" s="390"/>
      <c r="D21" s="390"/>
      <c r="E21" s="297" t="s">
        <v>254</v>
      </c>
      <c r="F21" s="390" t="s">
        <v>2</v>
      </c>
      <c r="G21" s="390"/>
      <c r="H21" s="390"/>
      <c r="I21" s="298" t="s">
        <v>255</v>
      </c>
      <c r="J21" s="390" t="s">
        <v>3</v>
      </c>
      <c r="K21" s="390"/>
      <c r="L21" s="390"/>
      <c r="M21" s="3"/>
      <c r="N21" s="353" t="s">
        <v>288</v>
      </c>
      <c r="O21" s="397" t="s">
        <v>289</v>
      </c>
      <c r="P21" s="397"/>
      <c r="Q21" s="397"/>
    </row>
    <row r="22" spans="1:17" s="6" customFormat="1" ht="15" customHeight="1" x14ac:dyDescent="0.35">
      <c r="A22" s="410"/>
      <c r="B22" s="5" t="s">
        <v>4</v>
      </c>
      <c r="C22" s="5" t="s">
        <v>298</v>
      </c>
      <c r="D22" s="5" t="s">
        <v>299</v>
      </c>
      <c r="E22" s="5"/>
      <c r="F22" s="5" t="s">
        <v>4</v>
      </c>
      <c r="G22" s="5" t="s">
        <v>298</v>
      </c>
      <c r="H22" s="5" t="s">
        <v>299</v>
      </c>
      <c r="I22" s="5"/>
      <c r="J22" s="5" t="s">
        <v>4</v>
      </c>
      <c r="K22" s="5" t="s">
        <v>298</v>
      </c>
      <c r="L22" s="5" t="s">
        <v>299</v>
      </c>
      <c r="M22" s="5"/>
      <c r="N22" s="299"/>
      <c r="O22" s="354" t="s">
        <v>4</v>
      </c>
      <c r="P22" s="354" t="s">
        <v>298</v>
      </c>
      <c r="Q22" s="354" t="s">
        <v>299</v>
      </c>
    </row>
    <row r="23" spans="1:17" s="6" customFormat="1" ht="15" customHeight="1" x14ac:dyDescent="0.35">
      <c r="A23" s="410"/>
      <c r="B23" s="5" t="str">
        <f>'[3]List of NRAs'!A5</f>
        <v>Albania</v>
      </c>
      <c r="C23" s="7">
        <f>('[3]Retail volumes - voice'!C10/([3]Subscribers!H10))/3</f>
        <v>197.33332614477118</v>
      </c>
      <c r="D23" s="7">
        <f>('[3]Retail volumes - voice'!D10/([3]Subscribers!N10))/3</f>
        <v>178.14319420305523</v>
      </c>
      <c r="E23" s="5"/>
      <c r="F23" s="5" t="str">
        <f>'[3]Retail volumes - SMS'!B10</f>
        <v>Albania</v>
      </c>
      <c r="G23" s="9">
        <f>'[3]Retail volumes - SMS'!C10/[3]Subscribers!H10/3</f>
        <v>20.874947369604293</v>
      </c>
      <c r="H23" s="9">
        <f>'[3]Retail volumes - SMS'!D10/[3]Subscribers!N10/3</f>
        <v>17.78846574612502</v>
      </c>
      <c r="I23" s="5"/>
      <c r="J23" s="5" t="str">
        <f>'[3]Retail volumes - data'!B10</f>
        <v>Albania</v>
      </c>
      <c r="K23" s="9">
        <f>'[3]Retail volumes - data'!C10/([3]Subscribers!H10)/3</f>
        <v>6.0302713220463398</v>
      </c>
      <c r="L23" s="9">
        <f>'[3]Retail volumes - data'!D10/([3]Subscribers!N10)/3</f>
        <v>5.6991165269420998</v>
      </c>
      <c r="M23" s="5"/>
      <c r="N23" s="299"/>
      <c r="O23" s="309" t="s">
        <v>81</v>
      </c>
      <c r="P23" s="192">
        <f>('[4]Retail volumes - voice'!$J$10+'[4]Retail volumes - voice'!$L$10)/[4]Subscribers!$J$10/3</f>
        <v>3.8658203794819062</v>
      </c>
      <c r="Q23" s="192">
        <f>('[4]Retail volumes - voice'!$P$10+'[4]Retail volumes - voice'!$R$10)/[4]Subscribers!$P$10/3</f>
        <v>3.204257941569145</v>
      </c>
    </row>
    <row r="24" spans="1:17" s="6" customFormat="1" ht="15" customHeight="1" x14ac:dyDescent="0.35">
      <c r="A24" s="410"/>
      <c r="B24" s="5" t="str">
        <f>'[3]List of NRAs'!A8</f>
        <v>Bosnia</v>
      </c>
      <c r="C24" s="7">
        <f>('[3]Retail volumes - voice'!C13/([3]Subscribers!H13))/3</f>
        <v>56.240723349050427</v>
      </c>
      <c r="D24" s="7">
        <f>('[3]Retail volumes - voice'!D13/([3]Subscribers!N13))/3</f>
        <v>51.697705658116256</v>
      </c>
      <c r="E24" s="5"/>
      <c r="F24" s="5" t="str">
        <f>'[3]Retail volumes - SMS'!B13</f>
        <v>Bosnia</v>
      </c>
      <c r="G24" s="9">
        <f>'[3]Retail volumes - SMS'!C13/[3]Subscribers!H13/3</f>
        <v>7.4119182345063246</v>
      </c>
      <c r="H24" s="9">
        <f>'[3]Retail volumes - SMS'!D13/[3]Subscribers!N13/3</f>
        <v>5.9361734875795777</v>
      </c>
      <c r="I24" s="5"/>
      <c r="J24" s="5" t="str">
        <f>'[3]Retail volumes - data'!B13</f>
        <v>Bosnia</v>
      </c>
      <c r="K24" s="9">
        <f>'[3]Retail volumes - data'!C13/([3]Subscribers!H13)/3</f>
        <v>2.8595469198027583</v>
      </c>
      <c r="L24" s="9">
        <f>'[3]Retail volumes - data'!D13/([3]Subscribers!N13)/3</f>
        <v>3.2504051228586115</v>
      </c>
      <c r="M24" s="5"/>
      <c r="N24" s="299"/>
      <c r="O24" s="309" t="s">
        <v>80</v>
      </c>
      <c r="P24" s="192">
        <f>('[4]Retail volumes - voice'!$J$13+'[4]Retail volumes - voice'!$L$13)/[4]Subscribers!$J$13/3</f>
        <v>3.930117243559669</v>
      </c>
      <c r="Q24" s="192">
        <f>('[4]Retail volumes - voice'!$P$13+'[4]Retail volumes - voice'!$R$13)/[4]Subscribers!$P$13/3</f>
        <v>3.72559970490004</v>
      </c>
    </row>
    <row r="25" spans="1:17" s="6" customFormat="1" ht="15" customHeight="1" x14ac:dyDescent="0.35">
      <c r="A25" s="410"/>
      <c r="B25" s="5" t="str">
        <f>'[3]List of NRAs'!A3</f>
        <v>Kosovo</v>
      </c>
      <c r="C25" s="7">
        <f>('[3]Retail volumes - voice'!C8/([3]Subscribers!H8))/3</f>
        <v>57.205502764384846</v>
      </c>
      <c r="D25" s="7">
        <f>('[3]Retail volumes - voice'!D8/([3]Subscribers!N8))/3</f>
        <v>55.373523850603924</v>
      </c>
      <c r="E25" s="5"/>
      <c r="F25" s="5" t="str">
        <f>'[3]Retail volumes - SMS'!B8</f>
        <v>Kosovo</v>
      </c>
      <c r="G25" s="9">
        <f>'[3]Retail volumes - SMS'!C8/[3]Subscribers!H8/3</f>
        <v>12.061253830037886</v>
      </c>
      <c r="H25" s="9">
        <f>'[3]Retail volumes - SMS'!D8/[3]Subscribers!N8/3</f>
        <v>12.964338609080452</v>
      </c>
      <c r="I25" s="5"/>
      <c r="J25" s="5" t="str">
        <f>'[3]Retail volumes - data'!B8</f>
        <v>Kosovo</v>
      </c>
      <c r="K25" s="9">
        <f>'[3]Retail volumes - data'!C8/([3]Subscribers!H8)/3</f>
        <v>1.5946964567027964</v>
      </c>
      <c r="L25" s="9">
        <f>'[3]Retail volumes - data'!D8/([3]Subscribers!N8)/3</f>
        <v>1.8752534420963929</v>
      </c>
      <c r="M25" s="5"/>
      <c r="N25" s="299"/>
      <c r="O25" s="309" t="s">
        <v>287</v>
      </c>
      <c r="P25" s="192">
        <f>('[4]Retail volumes - voice'!$J$8+'[4]Retail volumes - voice'!$L$8)/[4]Subscribers!$J$8/3</f>
        <v>0.27157543734306666</v>
      </c>
      <c r="Q25" s="192">
        <f>('[4]Retail volumes - voice'!$P$8+'[4]Retail volumes - voice'!$R$8)/[4]Subscribers!$P$8/3</f>
        <v>0.30287754104549519</v>
      </c>
    </row>
    <row r="26" spans="1:17" s="6" customFormat="1" ht="15.75" customHeight="1" x14ac:dyDescent="0.35">
      <c r="A26" s="299"/>
      <c r="B26" s="5" t="str">
        <f>'[3]List of NRAs'!A4</f>
        <v>Montenegro</v>
      </c>
      <c r="C26" s="7">
        <f>('[3]Retail volumes - voice'!C9/([3]Subscribers!H9))/3</f>
        <v>154.80144718279334</v>
      </c>
      <c r="D26" s="7">
        <f>('[3]Retail volumes - voice'!D9/([3]Subscribers!N9))/3</f>
        <v>133.78270106672136</v>
      </c>
      <c r="E26" s="5"/>
      <c r="F26" s="5" t="str">
        <f>'[3]Retail volumes - SMS'!B9</f>
        <v>Montenegro</v>
      </c>
      <c r="G26" s="9">
        <f>'[3]Retail volumes - SMS'!C9/[3]Subscribers!H9/3</f>
        <v>19.76908273100295</v>
      </c>
      <c r="H26" s="9">
        <f>'[3]Retail volumes - SMS'!D9/[3]Subscribers!N9/3</f>
        <v>17.169947174553684</v>
      </c>
      <c r="I26" s="5"/>
      <c r="J26" s="5" t="str">
        <f>'[3]Retail volumes - data'!B9</f>
        <v>Montenegro</v>
      </c>
      <c r="K26" s="9">
        <f>'[3]Retail volumes - data'!C9/([3]Subscribers!H9)/3</f>
        <v>7.475532447441787</v>
      </c>
      <c r="L26" s="9">
        <f>'[3]Retail volumes - data'!D9/([3]Subscribers!N9)/3</f>
        <v>8.6408171318900209</v>
      </c>
      <c r="M26" s="5"/>
      <c r="N26" s="299"/>
      <c r="O26" s="309" t="s">
        <v>83</v>
      </c>
      <c r="P26" s="192">
        <f>('[4]Retail volumes - voice'!$J$9+'[4]Retail volumes - voice'!$L$9)/[4]Subscribers!$J$9/3</f>
        <v>32.165494325021605</v>
      </c>
      <c r="Q26" s="192">
        <f>('[4]Retail volumes - voice'!$P$9+'[4]Retail volumes - voice'!$R$9)/[4]Subscribers!$P$9/3</f>
        <v>23.344375792816297</v>
      </c>
    </row>
    <row r="27" spans="1:17" s="6" customFormat="1" ht="15.75" customHeight="1" x14ac:dyDescent="0.35">
      <c r="A27" s="299"/>
      <c r="B27" s="5" t="str">
        <f>'[3]List of NRAs'!A7</f>
        <v>North Macedonia</v>
      </c>
      <c r="C27" s="7">
        <v>213.28461365224598</v>
      </c>
      <c r="D27" s="7">
        <v>196.36182694805288</v>
      </c>
      <c r="E27" s="5"/>
      <c r="F27" s="5" t="str">
        <f>'[3]Retail volumes - SMS'!B12</f>
        <v>North Macedonia</v>
      </c>
      <c r="G27" s="9">
        <v>12.121181590015452</v>
      </c>
      <c r="H27" s="9">
        <v>11.032686578623073</v>
      </c>
      <c r="I27" s="5"/>
      <c r="J27" s="5" t="str">
        <f>'[3]Retail volumes - data'!B12</f>
        <v>North Macedonia</v>
      </c>
      <c r="K27" s="9">
        <v>5.2901729164770703</v>
      </c>
      <c r="L27" s="9">
        <v>6.0306096025855602</v>
      </c>
      <c r="M27" s="5"/>
      <c r="N27" s="299"/>
      <c r="O27" s="309" t="s">
        <v>151</v>
      </c>
      <c r="P27" s="192">
        <v>2.6483044668146678</v>
      </c>
      <c r="Q27" s="192">
        <v>3.2688707863208903</v>
      </c>
    </row>
    <row r="28" spans="1:17" s="6" customFormat="1" ht="15.75" customHeight="1" x14ac:dyDescent="0.35">
      <c r="A28" s="299"/>
      <c r="B28" s="5" t="str">
        <f>'[3]List of NRAs'!A6</f>
        <v>Serbia</v>
      </c>
      <c r="C28" s="7">
        <f>('[3]Retail volumes - voice'!C11/([3]Subscribers!H11))/3</f>
        <v>202.4502718580554</v>
      </c>
      <c r="D28" s="7">
        <f>('[3]Retail volumes - voice'!D11/([3]Subscribers!N11))/3</f>
        <v>192.86723952081988</v>
      </c>
      <c r="E28" s="5"/>
      <c r="F28" s="5" t="str">
        <f>'[3]Retail volumes - SMS'!B11</f>
        <v>Serbia</v>
      </c>
      <c r="G28" s="9">
        <f>'[3]Retail volumes - SMS'!C11/[3]Subscribers!H11/3</f>
        <v>50.242438671388328</v>
      </c>
      <c r="H28" s="9">
        <f>'[3]Retail volumes - SMS'!D11/[3]Subscribers!N11/3</f>
        <v>46.12219466500477</v>
      </c>
      <c r="I28" s="5"/>
      <c r="J28" s="5" t="str">
        <f>'[3]Retail volumes - data'!B11</f>
        <v>Serbia</v>
      </c>
      <c r="K28" s="9">
        <f>'[3]Retail volumes - data'!C11/([3]Subscribers!H11)/3</f>
        <v>7.61485937036844</v>
      </c>
      <c r="L28" s="9">
        <f>'[3]Retail volumes - data'!D11/([3]Subscribers!N11)/3</f>
        <v>8.2793387037208017</v>
      </c>
      <c r="M28" s="5"/>
      <c r="N28" s="299"/>
      <c r="O28" s="379" t="s">
        <v>84</v>
      </c>
      <c r="P28" s="380">
        <f>('[4]Retail volumes - voice'!$J$11+'[4]Retail volumes - voice'!$L$11)/[4]Subscribers!$J$11/3</f>
        <v>4.0973739882371776</v>
      </c>
      <c r="Q28" s="380">
        <f>('[4]Retail volumes - voice'!$P$11+'[4]Retail volumes - voice'!$R$11)/[4]Subscribers!$P$11/3</f>
        <v>5.8155410413250133</v>
      </c>
    </row>
    <row r="29" spans="1:17" s="6" customFormat="1" ht="15.75" customHeight="1" x14ac:dyDescent="0.35">
      <c r="A29" s="299"/>
      <c r="B29" s="5"/>
      <c r="C29" s="7"/>
      <c r="D29" s="7"/>
      <c r="E29" s="5"/>
      <c r="F29" s="5"/>
      <c r="G29" s="9"/>
      <c r="H29" s="9"/>
      <c r="I29" s="5"/>
      <c r="J29" s="5"/>
      <c r="K29" s="9"/>
      <c r="L29" s="9"/>
      <c r="M29" s="5"/>
      <c r="N29" s="5"/>
      <c r="O29" s="5"/>
      <c r="P29" s="5"/>
      <c r="Q29" s="5"/>
    </row>
    <row r="30" spans="1:17" s="6" customFormat="1" ht="15.75" customHeight="1" x14ac:dyDescent="0.35">
      <c r="A30" s="37"/>
      <c r="B30" s="38"/>
      <c r="C30" s="38"/>
      <c r="D30" s="38"/>
      <c r="E30" s="38"/>
      <c r="F30" s="38"/>
      <c r="G30" s="38"/>
      <c r="H30" s="38"/>
      <c r="I30" s="38"/>
      <c r="J30" s="38"/>
      <c r="K30" s="38"/>
      <c r="L30" s="38"/>
      <c r="M30" s="38"/>
      <c r="N30" s="38"/>
      <c r="O30" s="38"/>
      <c r="P30" s="38"/>
      <c r="Q30" s="38"/>
    </row>
    <row r="31" spans="1:17" s="6" customFormat="1" ht="58" customHeight="1" x14ac:dyDescent="0.35">
      <c r="A31" s="300" t="s">
        <v>256</v>
      </c>
      <c r="B31" s="397" t="s">
        <v>302</v>
      </c>
      <c r="C31" s="397"/>
      <c r="D31" s="397"/>
      <c r="E31" s="300" t="s">
        <v>258</v>
      </c>
      <c r="F31" s="397" t="s">
        <v>259</v>
      </c>
      <c r="G31" s="397"/>
      <c r="H31" s="397"/>
      <c r="I31" s="300" t="s">
        <v>260</v>
      </c>
      <c r="J31" s="397" t="s">
        <v>261</v>
      </c>
      <c r="K31" s="397"/>
      <c r="L31" s="397"/>
      <c r="M31" s="300" t="s">
        <v>262</v>
      </c>
      <c r="N31" s="397" t="s">
        <v>263</v>
      </c>
      <c r="O31" s="397"/>
      <c r="P31" s="397"/>
      <c r="Q31" s="11"/>
    </row>
    <row r="32" spans="1:17" s="6" customFormat="1" ht="15.75" customHeight="1" x14ac:dyDescent="0.35">
      <c r="A32" s="301"/>
      <c r="B32" s="12" t="s">
        <v>4</v>
      </c>
      <c r="C32" s="12" t="s">
        <v>298</v>
      </c>
      <c r="D32" s="12" t="s">
        <v>299</v>
      </c>
      <c r="E32" s="12"/>
      <c r="F32" s="12" t="s">
        <v>4</v>
      </c>
      <c r="G32" s="12" t="s">
        <v>298</v>
      </c>
      <c r="H32" s="12" t="s">
        <v>299</v>
      </c>
      <c r="I32" s="12"/>
      <c r="J32" s="12" t="s">
        <v>4</v>
      </c>
      <c r="K32" s="12" t="s">
        <v>298</v>
      </c>
      <c r="L32" s="12" t="s">
        <v>299</v>
      </c>
      <c r="M32" s="12"/>
      <c r="N32" s="12" t="s">
        <v>4</v>
      </c>
      <c r="O32" s="12" t="s">
        <v>298</v>
      </c>
      <c r="P32" s="12" t="s">
        <v>299</v>
      </c>
      <c r="Q32" s="12"/>
    </row>
    <row r="33" spans="1:17" s="6" customFormat="1" ht="15.75" customHeight="1" x14ac:dyDescent="0.35">
      <c r="A33" s="301"/>
      <c r="B33" s="12" t="str">
        <f>'[3]Retail volumes - voice'!B20</f>
        <v>Albania</v>
      </c>
      <c r="C33" s="13">
        <f>('[3]Retail volumes - voice'!J10/[3]Subscribers!L10)/3</f>
        <v>5.0717925639937897</v>
      </c>
      <c r="D33" s="13">
        <f>('[3]Retail volumes - voice'!P10/[3]Subscribers!R10)/3</f>
        <v>4.1901761814623972</v>
      </c>
      <c r="E33" s="12"/>
      <c r="F33" s="12" t="str">
        <f>'[3]Retail volumes - voice'!B30</f>
        <v>Albania</v>
      </c>
      <c r="G33" s="13">
        <f>('[3]Retail volumes - voice'!J20/[3]Subscribers!L10)/3</f>
        <v>0.85481945528853409</v>
      </c>
      <c r="H33" s="13">
        <f>('[3]Retail volumes - voice'!P20/[3]Subscribers!R10)/3</f>
        <v>0.9266291566403283</v>
      </c>
      <c r="I33" s="12"/>
      <c r="J33" s="12" t="str">
        <f>'[3]Retail volumes - SMS'!B19</f>
        <v>Albania</v>
      </c>
      <c r="K33" s="14">
        <f>('[3]Retail volumes - SMS'!J10/[3]Subscribers!L10)/3</f>
        <v>0.29829534300166965</v>
      </c>
      <c r="L33" s="14">
        <f>('[3]Retail volumes - SMS'!P10/[3]Subscribers!R10)/3</f>
        <v>0.26151538114706679</v>
      </c>
      <c r="M33" s="12"/>
      <c r="N33" s="12" t="str">
        <f>'[3]Retail volumes - data'!H10</f>
        <v>Albania</v>
      </c>
      <c r="O33" s="53">
        <f>('[3]Retail volumes - data'!J10/[3]Subscribers!L10)/3</f>
        <v>0.25831804065050196</v>
      </c>
      <c r="P33" s="53">
        <f>('[3]Retail volumes - data'!P10/[3]Subscribers!R10)</f>
        <v>0.75466112657171858</v>
      </c>
      <c r="Q33" s="12"/>
    </row>
    <row r="34" spans="1:17" s="6" customFormat="1" ht="15.75" customHeight="1" x14ac:dyDescent="0.35">
      <c r="A34" s="301"/>
      <c r="B34" s="12" t="str">
        <f>'[3]Retail volumes - voice'!B23</f>
        <v>Bosnia</v>
      </c>
      <c r="C34" s="13">
        <f>('[3]Retail volumes - voice'!J13/[3]Subscribers!L13)/3</f>
        <v>3.930117243559669</v>
      </c>
      <c r="D34" s="13">
        <f>('[3]Retail volumes - voice'!P13/[3]Subscribers!R13)/3</f>
        <v>3.72559970490004</v>
      </c>
      <c r="E34" s="12"/>
      <c r="F34" s="12" t="str">
        <f>'[3]Retail volumes - voice'!B33</f>
        <v>Bosnia</v>
      </c>
      <c r="G34" s="13">
        <f>('[3]Retail volumes - voice'!J23/[3]Subscribers!L13)/3</f>
        <v>4.4210536688626414</v>
      </c>
      <c r="H34" s="13">
        <f>('[3]Retail volumes - voice'!P23/[3]Subscribers!R13)/3</f>
        <v>3.8644101807559523</v>
      </c>
      <c r="I34" s="12"/>
      <c r="J34" s="12" t="str">
        <f>'[3]Retail volumes - SMS'!B22</f>
        <v>Bosnia</v>
      </c>
      <c r="K34" s="14">
        <f>('[3]Retail volumes - SMS'!J13/[3]Subscribers!L13)/3</f>
        <v>1.4142673884284074</v>
      </c>
      <c r="L34" s="14">
        <f>('[3]Retail volumes - SMS'!P13/[3]Subscribers!R13)/3</f>
        <v>1.3705552495652287</v>
      </c>
      <c r="M34" s="12"/>
      <c r="N34" s="12" t="str">
        <f>'[3]Retail volumes - data'!H13</f>
        <v>Bosnia</v>
      </c>
      <c r="O34" s="53">
        <f>('[3]Retail volumes - data'!J13/[3]Subscribers!L13)/3</f>
        <v>0.12110205206626296</v>
      </c>
      <c r="P34" s="53">
        <f>('[3]Retail volumes - data'!P13/[3]Subscribers!R13)</f>
        <v>0.44724849203159428</v>
      </c>
      <c r="Q34" s="12"/>
    </row>
    <row r="35" spans="1:17" s="6" customFormat="1" ht="15.75" customHeight="1" x14ac:dyDescent="0.35">
      <c r="A35" s="301"/>
      <c r="B35" s="12" t="str">
        <f>'[3]Retail volumes - voice'!B18</f>
        <v>Kosovo</v>
      </c>
      <c r="C35" s="13">
        <f>('[3]Retail volumes - voice'!J8/[3]Subscribers!L8)/3</f>
        <v>0.3599086830175095</v>
      </c>
      <c r="D35" s="13">
        <f>('[3]Retail volumes - voice'!P8/[3]Subscribers!R8)/3</f>
        <v>0.38998199264376576</v>
      </c>
      <c r="E35" s="12"/>
      <c r="F35" s="12" t="str">
        <f>'[3]Retail volumes - voice'!B28</f>
        <v>Kosovo</v>
      </c>
      <c r="G35" s="13">
        <f>('[3]Retail volumes - voice'!J18/[3]Subscribers!L8)/3</f>
        <v>0.90304914779588819</v>
      </c>
      <c r="H35" s="13">
        <f>('[3]Retail volumes - voice'!P18/[3]Subscribers!R8)/3</f>
        <v>1.086318855629423</v>
      </c>
      <c r="I35" s="12"/>
      <c r="J35" s="12" t="str">
        <f>'[3]Retail volumes - SMS'!B17</f>
        <v>Kosovo</v>
      </c>
      <c r="K35" s="14">
        <f>('[3]Retail volumes - SMS'!J8/[3]Subscribers!L8)/3</f>
        <v>0.18286423607329694</v>
      </c>
      <c r="L35" s="14">
        <f>('[3]Retail volumes - SMS'!P8/[3]Subscribers!R8)/3</f>
        <v>9.5503910383756316E-2</v>
      </c>
      <c r="M35" s="12"/>
      <c r="N35" s="12" t="str">
        <f>'[3]Retail volumes - data'!H8</f>
        <v>Kosovo</v>
      </c>
      <c r="O35" s="53">
        <f>('[3]Retail volumes - data'!J8/[3]Subscribers!L8)/3</f>
        <v>1.5122813736523034E-2</v>
      </c>
      <c r="P35" s="53">
        <f>('[3]Retail volumes - data'!P8/[3]Subscribers!R8)</f>
        <v>5.0707459206063281E-2</v>
      </c>
      <c r="Q35" s="12"/>
    </row>
    <row r="36" spans="1:17" s="6" customFormat="1" ht="15.75" customHeight="1" x14ac:dyDescent="0.35">
      <c r="A36" s="301"/>
      <c r="B36" s="12" t="str">
        <f>'[3]Retail volumes - voice'!B19</f>
        <v>Montenegro</v>
      </c>
      <c r="C36" s="13">
        <f>('[3]Retail volumes - voice'!J9/[3]Subscribers!L9)/3</f>
        <v>32.705190319396081</v>
      </c>
      <c r="D36" s="13">
        <f>('[3]Retail volumes - voice'!P9/[3]Subscribers!R9)/3</f>
        <v>23.541328214380897</v>
      </c>
      <c r="E36" s="12"/>
      <c r="F36" s="12" t="str">
        <f>'[3]Retail volumes - voice'!B29</f>
        <v>Montenegro</v>
      </c>
      <c r="G36" s="13">
        <f>('[3]Retail volumes - voice'!J19/[3]Subscribers!L9)/3</f>
        <v>18.35189156415213</v>
      </c>
      <c r="H36" s="13">
        <f>('[3]Retail volumes - voice'!P19/[3]Subscribers!R9)/3</f>
        <v>13.921085701792526</v>
      </c>
      <c r="I36" s="12"/>
      <c r="J36" s="12" t="str">
        <f>'[3]Retail volumes - SMS'!B18</f>
        <v>Montenegro</v>
      </c>
      <c r="K36" s="14">
        <f>('[3]Retail volumes - SMS'!J9/[3]Subscribers!L9)/3</f>
        <v>2.3618324732161682</v>
      </c>
      <c r="L36" s="14">
        <f>('[3]Retail volumes - SMS'!P9/[3]Subscribers!R9)/3</f>
        <v>1.7414809950720647</v>
      </c>
      <c r="M36" s="12"/>
      <c r="N36" s="12" t="str">
        <f>'[3]Retail volumes - data'!H9</f>
        <v>Montenegro</v>
      </c>
      <c r="O36" s="53">
        <f>('[3]Retail volumes - data'!J9/[3]Subscribers!L9)/3</f>
        <v>0.91160161068658441</v>
      </c>
      <c r="P36" s="53">
        <f>('[3]Retail volumes - data'!P9/[3]Subscribers!R9)</f>
        <v>2.3518656895227101</v>
      </c>
      <c r="Q36" s="12"/>
    </row>
    <row r="37" spans="1:17" s="6" customFormat="1" ht="15.75" customHeight="1" x14ac:dyDescent="0.35">
      <c r="A37" s="301"/>
      <c r="B37" s="12" t="str">
        <f>'[3]Retail volumes - voice'!B22</f>
        <v>North Macedonia</v>
      </c>
      <c r="C37" s="13">
        <f>('[3]Retail volumes - voice'!J12/[3]Subscribers!L12)/3</f>
        <v>2.7770482398688974</v>
      </c>
      <c r="D37" s="13">
        <v>3.0613927437778248</v>
      </c>
      <c r="E37" s="12"/>
      <c r="F37" s="12" t="str">
        <f>'[3]Retail volumes - voice'!B32</f>
        <v>North Macedonia</v>
      </c>
      <c r="G37" s="13">
        <f>('[3]Retail volumes - voice'!J22/[3]Subscribers!L12)/3</f>
        <v>2.4499390879243328</v>
      </c>
      <c r="H37" s="13">
        <f>('[3]Retail volumes - voice'!P22/[3]Subscribers!R12)/3</f>
        <v>2.4746214850269754</v>
      </c>
      <c r="I37" s="12"/>
      <c r="J37" s="12" t="str">
        <f>'[3]Retail volumes - SMS'!B21</f>
        <v>North Macedonia</v>
      </c>
      <c r="K37" s="14">
        <f>('[3]Retail volumes - SMS'!J12/[3]Subscribers!L12)/3</f>
        <v>0.3672995668596401</v>
      </c>
      <c r="L37" s="14">
        <f>('[3]Retail volumes - SMS'!P12/[3]Subscribers!R12)/3</f>
        <v>0.36339661013230889</v>
      </c>
      <c r="M37" s="12"/>
      <c r="N37" s="12" t="str">
        <f>'[3]Retail volumes - data'!H12</f>
        <v>North Macedonia</v>
      </c>
      <c r="O37" s="53">
        <f>('[3]Retail volumes - data'!J12/[3]Subscribers!L12)/3</f>
        <v>0.12321533970955123</v>
      </c>
      <c r="P37" s="53">
        <v>0.16</v>
      </c>
      <c r="Q37" s="12"/>
    </row>
    <row r="38" spans="1:17" s="6" customFormat="1" ht="15.75" customHeight="1" x14ac:dyDescent="0.35">
      <c r="A38" s="301"/>
      <c r="B38" s="12" t="str">
        <f>'[3]Retail volumes - voice'!B21</f>
        <v>Serbia</v>
      </c>
      <c r="C38" s="13">
        <f>('[3]Retail volumes - voice'!J11/[3]Subscribers!L11)/3</f>
        <v>4.3976809154463643</v>
      </c>
      <c r="D38" s="13">
        <f>('[3]Retail volumes - voice'!P11/[3]Subscribers!R11)/3</f>
        <v>6.2499085874852227</v>
      </c>
      <c r="E38" s="12"/>
      <c r="F38" s="12" t="str">
        <f>'[3]Retail volumes - voice'!B31</f>
        <v>Serbia</v>
      </c>
      <c r="G38" s="13">
        <f>('[3]Retail volumes - voice'!J21/[3]Subscribers!L11)/3</f>
        <v>5.1890549001368544</v>
      </c>
      <c r="H38" s="13">
        <f>('[3]Retail volumes - voice'!P21/[3]Subscribers!R11)/3</f>
        <v>5.7196678116308526</v>
      </c>
      <c r="I38" s="12"/>
      <c r="J38" s="12" t="str">
        <f>'[3]Retail volumes - SMS'!B20</f>
        <v>Serbia</v>
      </c>
      <c r="K38" s="14">
        <f>('[3]Retail volumes - SMS'!J11/[3]Subscribers!L11)/3</f>
        <v>1.5659462165021953</v>
      </c>
      <c r="L38" s="14">
        <f>('[3]Retail volumes - SMS'!P11/[3]Subscribers!R11)/3</f>
        <v>2.4949542896829886</v>
      </c>
      <c r="M38" s="12"/>
      <c r="N38" s="12" t="str">
        <f>'[3]Retail volumes - data'!H11</f>
        <v>Serbia</v>
      </c>
      <c r="O38" s="53">
        <f>('[3]Retail volumes - data'!J11/[3]Subscribers!L11)/3</f>
        <v>0.12745444593496874</v>
      </c>
      <c r="P38" s="53">
        <f>('[3]Retail volumes - data'!P11/[3]Subscribers!R11)</f>
        <v>0.46770558922856981</v>
      </c>
      <c r="Q38" s="12"/>
    </row>
    <row r="39" spans="1:17" s="6" customFormat="1" ht="15.75" customHeight="1" x14ac:dyDescent="0.35">
      <c r="A39" s="299"/>
      <c r="B39" s="5"/>
      <c r="C39" s="7"/>
      <c r="D39" s="7"/>
      <c r="E39" s="5"/>
      <c r="F39" s="5"/>
      <c r="G39" s="9"/>
      <c r="H39" s="9"/>
      <c r="I39" s="5"/>
      <c r="J39" s="5"/>
      <c r="K39" s="9"/>
      <c r="L39" s="9"/>
      <c r="M39" s="5"/>
    </row>
    <row r="40" spans="1:17" s="6" customFormat="1" ht="15.75" customHeight="1" x14ac:dyDescent="0.35">
      <c r="A40" s="299"/>
      <c r="B40" s="5"/>
      <c r="C40" s="7"/>
      <c r="D40" s="7"/>
      <c r="E40" s="5"/>
      <c r="F40" s="5"/>
      <c r="G40" s="9"/>
      <c r="H40" s="9"/>
      <c r="I40" s="5"/>
      <c r="J40" s="5"/>
      <c r="K40" s="9"/>
      <c r="L40" s="9"/>
      <c r="M40" s="5"/>
    </row>
    <row r="41" spans="1:17" s="38" customFormat="1" x14ac:dyDescent="0.35">
      <c r="A41" s="37"/>
    </row>
    <row r="42" spans="1:17" s="4" customFormat="1" ht="44.25" customHeight="1" x14ac:dyDescent="0.35">
      <c r="A42" s="300" t="s">
        <v>264</v>
      </c>
      <c r="B42" s="396" t="s">
        <v>49</v>
      </c>
      <c r="C42" s="396"/>
      <c r="D42" s="396"/>
      <c r="E42" s="300" t="s">
        <v>265</v>
      </c>
      <c r="F42" s="396" t="s">
        <v>48</v>
      </c>
      <c r="G42" s="396"/>
      <c r="H42" s="396"/>
      <c r="I42" s="300" t="s">
        <v>266</v>
      </c>
      <c r="J42" s="396" t="s">
        <v>50</v>
      </c>
      <c r="K42" s="396"/>
      <c r="L42" s="396"/>
      <c r="M42" s="300" t="s">
        <v>267</v>
      </c>
      <c r="N42" s="396" t="s">
        <v>51</v>
      </c>
      <c r="O42" s="396"/>
      <c r="P42" s="396"/>
      <c r="Q42" s="11"/>
    </row>
    <row r="43" spans="1:17" s="6" customFormat="1" ht="15" customHeight="1" x14ac:dyDescent="0.35">
      <c r="A43" s="301"/>
      <c r="B43" s="12" t="s">
        <v>4</v>
      </c>
      <c r="C43" s="12" t="s">
        <v>298</v>
      </c>
      <c r="D43" s="12" t="s">
        <v>299</v>
      </c>
      <c r="E43" s="12"/>
      <c r="F43" s="12" t="s">
        <v>4</v>
      </c>
      <c r="G43" s="12" t="s">
        <v>298</v>
      </c>
      <c r="H43" s="12" t="s">
        <v>299</v>
      </c>
      <c r="I43" s="12"/>
      <c r="J43" s="12" t="s">
        <v>4</v>
      </c>
      <c r="K43" s="12" t="s">
        <v>298</v>
      </c>
      <c r="L43" s="12" t="s">
        <v>299</v>
      </c>
      <c r="M43" s="12"/>
      <c r="N43" s="12" t="s">
        <v>4</v>
      </c>
      <c r="O43" s="12" t="s">
        <v>298</v>
      </c>
      <c r="P43" s="12" t="s">
        <v>299</v>
      </c>
      <c r="Q43" s="12"/>
    </row>
    <row r="44" spans="1:17" s="6" customFormat="1" ht="15" customHeight="1" x14ac:dyDescent="0.35">
      <c r="A44" s="301"/>
      <c r="B44" s="12" t="str">
        <f>'[3]Retail volumes - voice'!B10</f>
        <v>Albania</v>
      </c>
      <c r="C44" s="13">
        <f>('[3]Retail volumes - voice'!K10/([3]Subscribers!L10))/3</f>
        <v>0</v>
      </c>
      <c r="D44" s="13">
        <f>('[3]Retail volumes - voice'!Q10/([3]Subscribers!R10))/3</f>
        <v>0</v>
      </c>
      <c r="E44" s="12"/>
      <c r="F44" s="12" t="str">
        <f>'[3]Retail volumes - voice'!B10</f>
        <v>Albania</v>
      </c>
      <c r="G44" s="13">
        <f>('[3]Retail volumes - voice'!K20/([3]Subscribers!L10))/3</f>
        <v>0</v>
      </c>
      <c r="H44" s="13">
        <f>('[3]Retail volumes - voice'!Q20/([3]Subscribers!R10))/3</f>
        <v>0</v>
      </c>
      <c r="I44" s="12"/>
      <c r="J44" s="12" t="str">
        <f>'[3]Retail volumes - SMS'!B10</f>
        <v>Albania</v>
      </c>
      <c r="K44" s="14">
        <f>'[3]Retail volumes - SMS'!K10/[3]Subscribers!L10/3</f>
        <v>0</v>
      </c>
      <c r="L44" s="14">
        <f>'[3]Retail volumes - SMS'!Q10/[3]Subscribers!R10/3</f>
        <v>0</v>
      </c>
      <c r="M44" s="12"/>
      <c r="N44" s="12" t="str">
        <f>'[3]Retail volumes - data'!B10</f>
        <v>Albania</v>
      </c>
      <c r="O44" s="53">
        <f>'[3]Retail volumes - data'!K10/([3]Subscribers!L10)/3</f>
        <v>0</v>
      </c>
      <c r="P44" s="53">
        <f>'[3]Retail volumes - data'!Q10/([3]Subscribers!R10)/3</f>
        <v>0</v>
      </c>
      <c r="Q44" s="12"/>
    </row>
    <row r="45" spans="1:17" s="6" customFormat="1" ht="15" customHeight="1" x14ac:dyDescent="0.35">
      <c r="A45" s="301"/>
      <c r="B45" s="12" t="str">
        <f>'[3]Retail volumes - voice'!B13</f>
        <v>Bosnia</v>
      </c>
      <c r="C45" s="13">
        <f>('[3]Retail volumes - voice'!K13/([3]Subscribers!L13))/3</f>
        <v>0</v>
      </c>
      <c r="D45" s="13">
        <f>('[3]Retail volumes - voice'!Q13/([3]Subscribers!R13))/3</f>
        <v>0</v>
      </c>
      <c r="E45" s="12"/>
      <c r="F45" s="12" t="str">
        <f>'[3]Retail volumes - voice'!B13</f>
        <v>Bosnia</v>
      </c>
      <c r="G45" s="13">
        <f>('[3]Retail volumes - voice'!K23/([3]Subscribers!L13))/3</f>
        <v>0</v>
      </c>
      <c r="H45" s="13">
        <f>('[3]Retail volumes - voice'!Q23/([3]Subscribers!R13))/3</f>
        <v>0</v>
      </c>
      <c r="I45" s="12"/>
      <c r="J45" s="12" t="str">
        <f>'[3]Retail volumes - SMS'!B13</f>
        <v>Bosnia</v>
      </c>
      <c r="K45" s="14">
        <f>'[3]Retail volumes - SMS'!K13/[3]Subscribers!L13/3</f>
        <v>0</v>
      </c>
      <c r="L45" s="14">
        <f>'[3]Retail volumes - SMS'!Q13/[3]Subscribers!R13/3</f>
        <v>0</v>
      </c>
      <c r="M45" s="12"/>
      <c r="N45" s="12" t="str">
        <f>'[3]Retail volumes - data'!B13</f>
        <v>Bosnia</v>
      </c>
      <c r="O45" s="53">
        <f>'[3]Retail volumes - data'!K13/([3]Subscribers!L13)/3</f>
        <v>0</v>
      </c>
      <c r="P45" s="53">
        <f>'[3]Retail volumes - data'!Q13/([3]Subscribers!R13)/3</f>
        <v>0</v>
      </c>
      <c r="Q45" s="12"/>
    </row>
    <row r="46" spans="1:17" s="6" customFormat="1" ht="15" customHeight="1" x14ac:dyDescent="0.35">
      <c r="A46" s="301"/>
      <c r="B46" s="12" t="str">
        <f>'[3]Retail volumes - voice'!B8</f>
        <v>Kosovo</v>
      </c>
      <c r="C46" s="13">
        <f>('[3]Retail volumes - voice'!K8/([3]Subscribers!L8))/3</f>
        <v>0</v>
      </c>
      <c r="D46" s="13">
        <f>('[3]Retail volumes - voice'!Q8/([3]Subscribers!R8))/3</f>
        <v>0</v>
      </c>
      <c r="E46" s="12"/>
      <c r="F46" s="12" t="str">
        <f>'[3]Retail volumes - voice'!B8</f>
        <v>Kosovo</v>
      </c>
      <c r="G46" s="13">
        <f>('[3]Retail volumes - voice'!K18/([3]Subscribers!L8))/3</f>
        <v>0</v>
      </c>
      <c r="H46" s="13">
        <f>('[3]Retail volumes - voice'!Q18/([3]Subscribers!R8))/3</f>
        <v>0</v>
      </c>
      <c r="I46" s="12"/>
      <c r="J46" s="12" t="str">
        <f>'[3]Retail volumes - SMS'!B8</f>
        <v>Kosovo</v>
      </c>
      <c r="K46" s="14">
        <f>'[3]Retail volumes - SMS'!K8/[3]Subscribers!L8/3</f>
        <v>0</v>
      </c>
      <c r="L46" s="14">
        <f>'[3]Retail volumes - SMS'!Q8/[3]Subscribers!R8/3</f>
        <v>0</v>
      </c>
      <c r="M46" s="12"/>
      <c r="N46" s="12" t="str">
        <f>'[3]Retail volumes - data'!B8</f>
        <v>Kosovo</v>
      </c>
      <c r="O46" s="53">
        <f>'[3]Retail volumes - data'!K8/([3]Subscribers!L8)/3</f>
        <v>0</v>
      </c>
      <c r="P46" s="53">
        <f>'[3]Retail volumes - data'!Q8/([3]Subscribers!R8)/3</f>
        <v>0</v>
      </c>
      <c r="Q46" s="12"/>
    </row>
    <row r="47" spans="1:17" s="6" customFormat="1" ht="15.75" customHeight="1" x14ac:dyDescent="0.35">
      <c r="A47" s="301"/>
      <c r="B47" s="12" t="str">
        <f>'[3]Retail volumes - voice'!B9</f>
        <v>Montenegro</v>
      </c>
      <c r="C47" s="13">
        <f>('[3]Retail volumes - voice'!K9/([3]Subscribers!L9))/3</f>
        <v>0</v>
      </c>
      <c r="D47" s="13">
        <f>('[3]Retail volumes - voice'!Q9/([3]Subscribers!R9))/3</f>
        <v>0</v>
      </c>
      <c r="E47" s="12"/>
      <c r="F47" s="12" t="str">
        <f>'[3]Retail volumes - voice'!B9</f>
        <v>Montenegro</v>
      </c>
      <c r="G47" s="13">
        <f>('[3]Retail volumes - voice'!K19/([3]Subscribers!L9))/3</f>
        <v>0</v>
      </c>
      <c r="H47" s="13">
        <f>('[3]Retail volumes - voice'!Q19/([3]Subscribers!R9))/3</f>
        <v>0</v>
      </c>
      <c r="I47" s="12"/>
      <c r="J47" s="12" t="str">
        <f>'[3]Retail volumes - SMS'!B9</f>
        <v>Montenegro</v>
      </c>
      <c r="K47" s="14">
        <f>'[3]Retail volumes - SMS'!K9/[3]Subscribers!L9/3</f>
        <v>0</v>
      </c>
      <c r="L47" s="14">
        <f>'[3]Retail volumes - SMS'!Q9/[3]Subscribers!R9/3</f>
        <v>0</v>
      </c>
      <c r="M47" s="12"/>
      <c r="N47" s="12" t="str">
        <f>'[3]Retail volumes - data'!B9</f>
        <v>Montenegro</v>
      </c>
      <c r="O47" s="53">
        <f>'[3]Retail volumes - data'!K9/([3]Subscribers!L9)/3</f>
        <v>3.6473696966830807E-3</v>
      </c>
      <c r="P47" s="53">
        <f>'[3]Retail volumes - data'!Q9/([3]Subscribers!R9)/3</f>
        <v>3.4702271835982744E-3</v>
      </c>
      <c r="Q47" s="12"/>
    </row>
    <row r="48" spans="1:17" s="6" customFormat="1" ht="15.75" customHeight="1" x14ac:dyDescent="0.35">
      <c r="A48" s="301"/>
      <c r="B48" s="12" t="str">
        <f>'[3]Retail volumes - voice'!B12</f>
        <v>North Macedonia</v>
      </c>
      <c r="C48" s="13">
        <f>('[3]Retail volumes - voice'!K12/([3]Subscribers!L12))/3</f>
        <v>0</v>
      </c>
      <c r="D48" s="13">
        <f>('[3]Retail volumes - voice'!Q12/([3]Subscribers!R12))/3</f>
        <v>0</v>
      </c>
      <c r="E48" s="12"/>
      <c r="F48" s="12" t="str">
        <f>'[3]Retail volumes - voice'!B12</f>
        <v>North Macedonia</v>
      </c>
      <c r="G48" s="13">
        <f>('[3]Retail volumes - voice'!K22/([3]Subscribers!L12))/3</f>
        <v>0</v>
      </c>
      <c r="H48" s="13">
        <f>('[3]Retail volumes - voice'!Q22/([3]Subscribers!R12))/3</f>
        <v>0</v>
      </c>
      <c r="I48" s="12"/>
      <c r="J48" s="12" t="str">
        <f>'[3]Retail volumes - SMS'!B12</f>
        <v>North Macedonia</v>
      </c>
      <c r="K48" s="14">
        <f>'[3]Retail volumes - SMS'!K12/[3]Subscribers!L12/3</f>
        <v>0</v>
      </c>
      <c r="L48" s="14">
        <f>'[3]Retail volumes - SMS'!Q12/[3]Subscribers!R12/3</f>
        <v>0</v>
      </c>
      <c r="M48" s="12"/>
      <c r="N48" s="12" t="str">
        <f>'[3]Retail volumes - data'!B12</f>
        <v>North Macedonia</v>
      </c>
      <c r="O48" s="53">
        <f>'[3]Retail volumes - data'!K12/([3]Subscribers!L12)/3</f>
        <v>0</v>
      </c>
      <c r="P48" s="53">
        <f>'[3]Retail volumes - data'!Q12/([3]Subscribers!R12)/3</f>
        <v>0</v>
      </c>
      <c r="Q48" s="12"/>
    </row>
    <row r="49" spans="1:32" s="6" customFormat="1" ht="15.75" customHeight="1" x14ac:dyDescent="0.35">
      <c r="A49" s="301"/>
      <c r="B49" s="12" t="str">
        <f>'[3]Retail volumes - voice'!B11</f>
        <v>Serbia</v>
      </c>
      <c r="C49" s="13">
        <f>('[3]Retail volumes - voice'!K11/([3]Subscribers!L11))/3</f>
        <v>0</v>
      </c>
      <c r="D49" s="13">
        <f>('[3]Retail volumes - voice'!Q11/([3]Subscribers!R11))/3</f>
        <v>0</v>
      </c>
      <c r="E49" s="12"/>
      <c r="F49" s="12" t="str">
        <f>'[3]Retail volumes - voice'!B11</f>
        <v>Serbia</v>
      </c>
      <c r="G49" s="13">
        <f>('[3]Retail volumes - voice'!K21/([3]Subscribers!L11))/3</f>
        <v>0</v>
      </c>
      <c r="H49" s="13">
        <f>('[3]Retail volumes - voice'!Q21/([3]Subscribers!R11))/3</f>
        <v>0</v>
      </c>
      <c r="I49" s="12"/>
      <c r="J49" s="12" t="str">
        <f>'[3]Retail volumes - SMS'!B11</f>
        <v>Serbia</v>
      </c>
      <c r="K49" s="14">
        <f>'[3]Retail volumes - SMS'!K11/[3]Subscribers!L11/3</f>
        <v>0</v>
      </c>
      <c r="L49" s="14">
        <f>'[3]Retail volumes - SMS'!Q11/[3]Subscribers!R11/3</f>
        <v>0</v>
      </c>
      <c r="M49" s="12"/>
      <c r="N49" s="12" t="str">
        <f>'[3]Retail volumes - data'!B11</f>
        <v>Serbia</v>
      </c>
      <c r="O49" s="53">
        <f>'[3]Retail volumes - data'!K11/([3]Subscribers!L11)/3</f>
        <v>0</v>
      </c>
      <c r="P49" s="53">
        <f>'[3]Retail volumes - data'!Q11/([3]Subscribers!R11)/3</f>
        <v>0</v>
      </c>
      <c r="Q49" s="12"/>
    </row>
    <row r="50" spans="1:32" s="36" customFormat="1" x14ac:dyDescent="0.35">
      <c r="A50" s="43"/>
    </row>
    <row r="51" spans="1:32" s="4" customFormat="1" ht="44.25" customHeight="1" x14ac:dyDescent="0.35">
      <c r="A51" s="298" t="s">
        <v>268</v>
      </c>
      <c r="B51" s="390" t="s">
        <v>85</v>
      </c>
      <c r="C51" s="390"/>
      <c r="D51" s="390"/>
      <c r="E51" s="298" t="s">
        <v>304</v>
      </c>
      <c r="F51" s="390" t="s">
        <v>9</v>
      </c>
      <c r="G51" s="390"/>
      <c r="H51" s="390"/>
      <c r="I51" s="302" t="s">
        <v>270</v>
      </c>
      <c r="J51" s="390" t="s">
        <v>10</v>
      </c>
      <c r="K51" s="390"/>
      <c r="L51" s="390"/>
      <c r="M51" s="302" t="s">
        <v>271</v>
      </c>
      <c r="N51" s="390" t="s">
        <v>11</v>
      </c>
      <c r="O51" s="390"/>
      <c r="P51" s="390"/>
      <c r="Q51" s="3"/>
      <c r="S51" s="298" t="s">
        <v>293</v>
      </c>
      <c r="T51" s="397" t="s">
        <v>9</v>
      </c>
      <c r="U51" s="397"/>
      <c r="V51" s="397"/>
      <c r="X51" s="298" t="s">
        <v>294</v>
      </c>
      <c r="Y51" s="397" t="s">
        <v>10</v>
      </c>
      <c r="Z51" s="397"/>
      <c r="AA51" s="397"/>
      <c r="AC51" s="298" t="s">
        <v>271</v>
      </c>
      <c r="AD51" s="397" t="s">
        <v>11</v>
      </c>
      <c r="AE51" s="397"/>
      <c r="AF51" s="397"/>
    </row>
    <row r="52" spans="1:32" s="6" customFormat="1" ht="15" customHeight="1" x14ac:dyDescent="0.35">
      <c r="A52" s="299"/>
      <c r="B52" s="5" t="s">
        <v>4</v>
      </c>
      <c r="C52" s="5" t="s">
        <v>298</v>
      </c>
      <c r="D52" s="5" t="s">
        <v>299</v>
      </c>
      <c r="E52" s="5"/>
      <c r="F52" s="5" t="s">
        <v>4</v>
      </c>
      <c r="G52" s="5" t="s">
        <v>298</v>
      </c>
      <c r="H52" s="5" t="s">
        <v>299</v>
      </c>
      <c r="I52" s="5"/>
      <c r="J52" s="5" t="s">
        <v>4</v>
      </c>
      <c r="K52" s="5" t="s">
        <v>298</v>
      </c>
      <c r="L52" s="5" t="s">
        <v>299</v>
      </c>
      <c r="M52" s="5"/>
      <c r="N52" s="5" t="s">
        <v>4</v>
      </c>
      <c r="O52" s="5" t="s">
        <v>298</v>
      </c>
      <c r="P52" s="5" t="s">
        <v>299</v>
      </c>
      <c r="Q52" s="5"/>
      <c r="S52" s="5"/>
      <c r="T52" s="5" t="s">
        <v>4</v>
      </c>
      <c r="U52" s="5" t="s">
        <v>298</v>
      </c>
      <c r="V52" s="5" t="s">
        <v>299</v>
      </c>
      <c r="X52" s="5"/>
      <c r="Y52" s="5" t="s">
        <v>4</v>
      </c>
      <c r="Z52" s="5" t="s">
        <v>298</v>
      </c>
      <c r="AA52" s="5" t="s">
        <v>299</v>
      </c>
      <c r="AC52" s="5"/>
      <c r="AD52" s="5" t="s">
        <v>4</v>
      </c>
      <c r="AE52" s="5" t="s">
        <v>298</v>
      </c>
      <c r="AF52" s="5" t="s">
        <v>299</v>
      </c>
    </row>
    <row r="53" spans="1:32" s="6" customFormat="1" ht="15" customHeight="1" x14ac:dyDescent="0.35">
      <c r="A53" s="299"/>
      <c r="B53" s="5" t="str">
        <f>'[3]List of NRAs'!A5</f>
        <v>Albania</v>
      </c>
      <c r="C53" s="15">
        <f>(('[3]Retail volumes - voice'!K10+'[3]Retail volumes - voice'!L10)/([3]Subscribers!J10))/3</f>
        <v>0.21887128962842609</v>
      </c>
      <c r="D53" s="15">
        <f>(('[3]Retail volumes - voice'!Q10+'[3]Retail volumes - voice'!R10)/([3]Subscribers!P10))/3</f>
        <v>0.18281123309350131</v>
      </c>
      <c r="E53" s="5"/>
      <c r="F53" s="5" t="str">
        <f>'[3]Retail volumes - voice'!B58</f>
        <v>Albania</v>
      </c>
      <c r="G53" s="15">
        <f>('[3]Retail volumes - voice'!K20+'[3]Retail volumes - voice'!L20)/([3]Subscribers!J10)/3</f>
        <v>0.22166280838614774</v>
      </c>
      <c r="H53" s="15">
        <f>('[3]Retail volumes - voice'!Q20+'[3]Retail volumes - voice'!R20)/([3]Subscribers!P10)/3</f>
        <v>0.16279289505106714</v>
      </c>
      <c r="I53" s="5"/>
      <c r="J53" s="5" t="str">
        <f>'[3]Retail volumes - SMS'!B10</f>
        <v>Albania</v>
      </c>
      <c r="K53" s="8">
        <f>('[3]Retail volumes - SMS'!K10+'[3]Retail volumes - SMS'!L10)/[3]Subscribers!J10/3</f>
        <v>0.29539373474189018</v>
      </c>
      <c r="L53" s="8">
        <f>('[3]Retail volumes - SMS'!Q10+'[3]Retail volumes - SMS'!R10)/([3]Subscribers!P10)/3</f>
        <v>0.26193497722537407</v>
      </c>
      <c r="M53" s="5"/>
      <c r="N53" s="5" t="str">
        <f>'[3]Retail volumes - data'!B10</f>
        <v>Albania</v>
      </c>
      <c r="O53" s="9">
        <f>('[3]Retail volumes - data'!K10+'[3]Retail volumes - data'!L10)/([3]Subscribers!J10)/3</f>
        <v>2.3652205837578943E-2</v>
      </c>
      <c r="P53" s="9">
        <f>('[3]Retail volumes - data'!Q10+'[3]Retail volumes - data'!R10)/([3]Subscribers!P10)/3</f>
        <v>2.570286134862396E-2</v>
      </c>
      <c r="Q53" s="5"/>
      <c r="S53" s="5"/>
      <c r="T53" s="309" t="s">
        <v>81</v>
      </c>
      <c r="U53" s="15">
        <f>('[4]Retail volumes - voice'!$J$20+'[4]Retail volumes - voice'!$L$20)/[4]Subscribers!$J$10/3</f>
        <v>0.83633365604374621</v>
      </c>
      <c r="V53" s="15">
        <f>('[4]Retail volumes - voice'!$P$20+'[4]Retail volumes - voice'!$R$20)/[4]Subscribers!$P$10/3</f>
        <v>0.83096542385660965</v>
      </c>
      <c r="X53" s="5"/>
      <c r="Y53" s="309" t="s">
        <v>81</v>
      </c>
      <c r="Z53" s="15">
        <v>0.50988750907141989</v>
      </c>
      <c r="AA53" s="15">
        <f>('[4]Retail volumes - SMS'!$P$10+'[4]Retail volumes - SMS'!$R$10)/[4]Subscribers!$P$10/3</f>
        <v>0.45050814297392971</v>
      </c>
      <c r="AC53" s="5"/>
      <c r="AD53" s="309" t="s">
        <v>81</v>
      </c>
      <c r="AE53" s="15">
        <f>('[4]Retail volumes - data'!$J$10+'[4]Retail volumes - data'!$L$10)/[4]Subscribers!$J$10/3</f>
        <v>0.20939969676044232</v>
      </c>
      <c r="AF53" s="15">
        <f>('[4]Retail volumes - data'!$P$10+'[4]Retail volumes - data'!$R$10)/[4]Subscribers!$P$10/3</f>
        <v>0.20709287759521589</v>
      </c>
    </row>
    <row r="54" spans="1:32" s="6" customFormat="1" ht="15" customHeight="1" x14ac:dyDescent="0.35">
      <c r="A54" s="299"/>
      <c r="B54" s="5" t="str">
        <f>'[3]List of NRAs'!A8</f>
        <v>Bosnia</v>
      </c>
      <c r="C54" s="15">
        <f>(('[3]Retail volumes - voice'!K13+'[3]Retail volumes - voice'!L13)/([3]Subscribers!J13))/3</f>
        <v>0</v>
      </c>
      <c r="D54" s="15">
        <f>(('[3]Retail volumes - voice'!Q13+'[3]Retail volumes - voice'!R13)/([3]Subscribers!P13))/3</f>
        <v>0</v>
      </c>
      <c r="E54" s="5"/>
      <c r="F54" s="5" t="str">
        <f>'[3]Retail volumes - voice'!B61</f>
        <v>Bosnia</v>
      </c>
      <c r="G54" s="15">
        <f>('[3]Retail volumes - voice'!K23+'[3]Retail volumes - voice'!L23)/([3]Subscribers!J13)/3</f>
        <v>0</v>
      </c>
      <c r="H54" s="15">
        <f>('[3]Retail volumes - voice'!Q23+'[3]Retail volumes - voice'!R23)/([3]Subscribers!P13)/3</f>
        <v>0</v>
      </c>
      <c r="I54" s="5"/>
      <c r="J54" s="5" t="str">
        <f>'[3]Retail volumes - SMS'!B13</f>
        <v>Bosnia</v>
      </c>
      <c r="K54" s="8">
        <f>('[3]Retail volumes - SMS'!K13+'[3]Retail volumes - SMS'!L13)/[3]Subscribers!J13/3</f>
        <v>0</v>
      </c>
      <c r="L54" s="8">
        <f>('[3]Retail volumes - SMS'!Q13+'[3]Retail volumes - SMS'!R13)/([3]Subscribers!P13)/3</f>
        <v>0</v>
      </c>
      <c r="M54" s="5"/>
      <c r="N54" s="5" t="str">
        <f>'[3]Retail volumes - data'!B13</f>
        <v>Bosnia</v>
      </c>
      <c r="O54" s="9">
        <f>('[3]Retail volumes - data'!K13+'[3]Retail volumes - data'!L13)/([3]Subscribers!J13)/3</f>
        <v>1.8465831139955235E-3</v>
      </c>
      <c r="P54" s="9">
        <f>('[3]Retail volumes - data'!Q13+'[3]Retail volumes - data'!R13)/([3]Subscribers!P13)/3</f>
        <v>5.0444180291381669E-3</v>
      </c>
      <c r="Q54" s="5"/>
      <c r="S54" s="5"/>
      <c r="T54" s="309" t="s">
        <v>80</v>
      </c>
      <c r="U54" s="15">
        <f>('[4]Retail volumes - voice'!$J$23+'[4]Retail volumes - voice'!$L$23)/[4]Subscribers!$J$13/3</f>
        <v>4.4210536688626414</v>
      </c>
      <c r="V54" s="15">
        <f>('[4]Retail volumes - voice'!$P$23+'[4]Retail volumes - voice'!$R$23)/[4]Subscribers!$P$13/3</f>
        <v>3.8644101807559523</v>
      </c>
      <c r="X54" s="5"/>
      <c r="Y54" s="309" t="s">
        <v>80</v>
      </c>
      <c r="Z54" s="15">
        <v>1.4142673884284074</v>
      </c>
      <c r="AA54" s="15">
        <f>('[4]Retail volumes - SMS'!$P$13+'[4]Retail volumes - SMS'!$R$13)/[4]Subscribers!$P$13/3</f>
        <v>1.3705552495652287</v>
      </c>
      <c r="AC54" s="5"/>
      <c r="AD54" s="309" t="s">
        <v>80</v>
      </c>
      <c r="AE54" s="15">
        <f>('[4]Retail volumes - data'!$J$13+'[4]Retail volumes - data'!$L$13)/[4]Subscribers!$J$13/3</f>
        <v>0.12294863518025846</v>
      </c>
      <c r="AF54" s="15">
        <f>('[4]Retail volumes - data'!$P$13+'[4]Retail volumes - data'!$R$13)/[4]Subscribers!$P$13/3</f>
        <v>0.15412724870633623</v>
      </c>
    </row>
    <row r="55" spans="1:32" s="6" customFormat="1" ht="15" customHeight="1" x14ac:dyDescent="0.35">
      <c r="A55" s="299"/>
      <c r="B55" s="5" t="str">
        <f>'[3]List of NRAs'!A3</f>
        <v>Kosovo</v>
      </c>
      <c r="C55" s="15">
        <f>(('[3]Retail volumes - voice'!K8+'[3]Retail volumes - voice'!L8)/([3]Subscribers!J8))/3</f>
        <v>0</v>
      </c>
      <c r="D55" s="15">
        <f>(('[3]Retail volumes - voice'!Q8+'[3]Retail volumes - voice'!R8)/([3]Subscribers!P8))/3</f>
        <v>0</v>
      </c>
      <c r="E55" s="5"/>
      <c r="F55" s="5" t="str">
        <f>'[3]Retail volumes - voice'!B56</f>
        <v>Kosovo</v>
      </c>
      <c r="G55" s="15">
        <f>('[3]Retail volumes - voice'!K18+'[3]Retail volumes - voice'!L18)/([3]Subscribers!J8)/3</f>
        <v>0</v>
      </c>
      <c r="H55" s="15">
        <f>('[3]Retail volumes - voice'!Q18+'[3]Retail volumes - voice'!R18)/([3]Subscribers!P8)/3</f>
        <v>0</v>
      </c>
      <c r="I55" s="5"/>
      <c r="J55" s="5" t="str">
        <f>'[3]Retail volumes - SMS'!B8</f>
        <v>Kosovo</v>
      </c>
      <c r="K55" s="8">
        <f>('[3]Retail volumes - SMS'!K8+'[3]Retail volumes - SMS'!L8)/[3]Subscribers!J8/3</f>
        <v>0</v>
      </c>
      <c r="L55" s="8">
        <f>('[3]Retail volumes - SMS'!Q8+'[3]Retail volumes - SMS'!R8)/([3]Subscribers!P8)/3</f>
        <v>0</v>
      </c>
      <c r="M55" s="5"/>
      <c r="N55" s="5" t="str">
        <f>'[3]Retail volumes - data'!B8</f>
        <v>Kosovo</v>
      </c>
      <c r="O55" s="9">
        <f>('[3]Retail volumes - data'!K8+'[3]Retail volumes - data'!L8)/([3]Subscribers!J8)/3</f>
        <v>1.2640498169300865E-2</v>
      </c>
      <c r="P55" s="9">
        <f>('[3]Retail volumes - data'!Q8+'[3]Retail volumes - data'!R8)/([3]Subscribers!P8)/3</f>
        <v>1.5263965259531333E-2</v>
      </c>
      <c r="Q55" s="5"/>
      <c r="S55" s="5"/>
      <c r="T55" s="309" t="s">
        <v>287</v>
      </c>
      <c r="U55" s="15">
        <f>('[4]Retail volumes - voice'!$J$18+'[4]Retail volumes - voice'!$L$18)/[4]Subscribers!$J$8/3</f>
        <v>0.68141164363911944</v>
      </c>
      <c r="V55" s="15">
        <f>('[4]Retail volumes - voice'!$P$18+'[4]Retail volumes - voice'!$R$18)/[4]Subscribers!$P$8/3</f>
        <v>0.84368404180380985</v>
      </c>
      <c r="X55" s="5"/>
      <c r="Y55" s="309" t="s">
        <v>287</v>
      </c>
      <c r="Z55" s="15">
        <v>0.13798343087931386</v>
      </c>
      <c r="AA55" s="15">
        <f>('[4]Retail volumes - SMS'!$P$8+'[4]Retail volumes - SMS'!$R$8)/[4]Subscribers!$P$8/3</f>
        <v>7.4172628692843967E-2</v>
      </c>
      <c r="AC55" s="5"/>
      <c r="AD55" s="309" t="s">
        <v>287</v>
      </c>
      <c r="AE55" s="15">
        <f>('[4]Retail volumes - data'!$J$8+'[4]Retail volumes - data'!$L$8)/[4]Subscribers!$J$8/3</f>
        <v>2.4051683695364357E-2</v>
      </c>
      <c r="AF55" s="15">
        <f>('[4]Retail volumes - data'!$P8+'[4]Retail volumes - data'!$R$8)/[4]Subscribers!$P$8/3</f>
        <v>2.8391195787007092E-2</v>
      </c>
    </row>
    <row r="56" spans="1:32" s="6" customFormat="1" ht="15.75" customHeight="1" x14ac:dyDescent="0.35">
      <c r="A56" s="299"/>
      <c r="B56" s="5" t="str">
        <f>'[3]List of NRAs'!A4</f>
        <v>Montenegro</v>
      </c>
      <c r="C56" s="15">
        <f>(('[3]Retail volumes - voice'!K9+'[3]Retail volumes - voice'!L9)/([3]Subscribers!J9))/3</f>
        <v>0.38371770764318863</v>
      </c>
      <c r="D56" s="15">
        <f>(('[3]Retail volumes - voice'!Q9+'[3]Retail volumes - voice'!R9)/([3]Subscribers!P9))/3</f>
        <v>0.29484736999549049</v>
      </c>
      <c r="E56" s="5"/>
      <c r="F56" s="5" t="str">
        <f>'[3]Retail volumes - voice'!B57</f>
        <v>Montenegro</v>
      </c>
      <c r="G56" s="15">
        <f>('[3]Retail volumes - voice'!K19+'[3]Retail volumes - voice'!L19)/([3]Subscribers!J9)/3</f>
        <v>0.59169950635155877</v>
      </c>
      <c r="H56" s="15">
        <f>('[3]Retail volumes - voice'!Q19+'[3]Retail volumes - voice'!R19)/([3]Subscribers!P9)/3</f>
        <v>0.45217781706822846</v>
      </c>
      <c r="I56" s="5"/>
      <c r="J56" s="5" t="str">
        <f>'[3]Retail volumes - SMS'!B9</f>
        <v>Montenegro</v>
      </c>
      <c r="K56" s="8">
        <f>('[3]Retail volumes - SMS'!K9+'[3]Retail volumes - SMS'!L9)/[3]Subscribers!J9/3</f>
        <v>0.10026731312017217</v>
      </c>
      <c r="L56" s="8">
        <f>('[3]Retail volumes - SMS'!Q9+'[3]Retail volumes - SMS'!R9)/([3]Subscribers!P9)/3</f>
        <v>7.2886761648353449E-2</v>
      </c>
      <c r="M56" s="5"/>
      <c r="N56" s="5" t="str">
        <f>'[3]Retail volumes - data'!B9</f>
        <v>Montenegro</v>
      </c>
      <c r="O56" s="9">
        <f>('[3]Retail volumes - data'!K9+'[3]Retail volumes - data'!L9)/([3]Subscribers!J9)/3</f>
        <v>1.707727005795423E-2</v>
      </c>
      <c r="P56" s="9">
        <f>('[3]Retail volumes - data'!Q9+'[3]Retail volumes - data'!R9)/([3]Subscribers!P9)/3</f>
        <v>1.4022274248522856E-2</v>
      </c>
      <c r="Q56" s="5"/>
      <c r="S56" s="5"/>
      <c r="T56" s="309" t="s">
        <v>83</v>
      </c>
      <c r="U56" s="15">
        <f>('[4]Retail volumes - voice'!$J$19+'[4]Retail volumes - voice'!$L$19)/[4]Subscribers!$J$9/3</f>
        <v>18.425435145930749</v>
      </c>
      <c r="V56" s="15">
        <f>('[4]Retail volumes - voice'!$P$19+'[4]Retail volumes - voice'!$R$19)/[4]Subscribers!$P$9/3</f>
        <v>14.082439357025679</v>
      </c>
      <c r="X56" s="5"/>
      <c r="Y56" s="309" t="s">
        <v>83</v>
      </c>
      <c r="Z56" s="15">
        <v>2.3954146991578487</v>
      </c>
      <c r="AA56" s="15">
        <f>('[4]Retail volumes - SMS'!$P$9+'[4]Retail volumes - SMS'!$R$9)/[4]Subscribers!$P$9/3</f>
        <v>1.7779866323172884</v>
      </c>
      <c r="AC56" s="5"/>
      <c r="AD56" s="309" t="s">
        <v>83</v>
      </c>
      <c r="AE56" s="15">
        <v>0.90294029277521126</v>
      </c>
      <c r="AF56" s="15">
        <v>0.78159996518774788</v>
      </c>
    </row>
    <row r="57" spans="1:32" s="6" customFormat="1" ht="15.75" customHeight="1" x14ac:dyDescent="0.35">
      <c r="A57" s="299"/>
      <c r="B57" s="5" t="str">
        <f>'[3]List of NRAs'!A7</f>
        <v>North Macedonia</v>
      </c>
      <c r="C57" s="15">
        <f>(('[3]Retail volumes - voice'!K12+'[3]Retail volumes - voice'!L12)/([3]Subscribers!J12))/3</f>
        <v>0.23470153189245271</v>
      </c>
      <c r="D57" s="15">
        <f>(('[3]Retail volumes - voice'!Q12+'[3]Retail volumes - voice'!R12)/([3]Subscribers!P12))/3</f>
        <v>0.20747804254306568</v>
      </c>
      <c r="E57" s="5"/>
      <c r="F57" s="5" t="str">
        <f>'[3]Retail volumes - voice'!B60</f>
        <v>North Macedonia</v>
      </c>
      <c r="G57" s="15">
        <f>('[3]Retail volumes - voice'!K22+'[3]Retail volumes - voice'!L22)/([3]Subscribers!J12)/3</f>
        <v>0.1983653788903349</v>
      </c>
      <c r="H57" s="15">
        <f>('[3]Retail volumes - voice'!Q22+'[3]Retail volumes - voice'!R22)/([3]Subscribers!P12)/3</f>
        <v>0.16581207828566277</v>
      </c>
      <c r="I57" s="5"/>
      <c r="J57" s="5" t="str">
        <f>'[3]Retail volumes - SMS'!B12</f>
        <v>North Macedonia</v>
      </c>
      <c r="K57" s="8">
        <f>('[3]Retail volumes - SMS'!K12+'[3]Retail volumes - SMS'!L12)/[3]Subscribers!J12/3</f>
        <v>6.1666964369253279E-4</v>
      </c>
      <c r="L57" s="8">
        <f>(('[3]Retail volumes - SMS'!Q12+'[3]Retail volumes - SMS'!R12)/([3]Subscribers!P12)/3)</f>
        <v>4.3363020875890015E-4</v>
      </c>
      <c r="M57" s="5"/>
      <c r="N57" s="5" t="str">
        <f>'[3]Retail volumes - data'!B12</f>
        <v>North Macedonia</v>
      </c>
      <c r="O57" s="9">
        <f>('[3]Retail volumes - data'!K12+'[3]Retail volumes - data'!L12)/([3]Subscribers!J12)/3</f>
        <v>8.5876099983646301E-3</v>
      </c>
      <c r="P57" s="9">
        <f>('[3]Retail volumes - data'!Q12+'[3]Retail volumes - data'!R12)/([3]Subscribers!P12)/3</f>
        <v>9.0988791961002062E-3</v>
      </c>
      <c r="Q57" s="5"/>
      <c r="S57" s="5"/>
      <c r="T57" s="309" t="s">
        <v>151</v>
      </c>
      <c r="U57" s="15">
        <f>('[4]Retail volumes - voice'!$J$22+'[4]Retail volumes - voice'!$L$22)/[4]Subscribers!$J$12/3</f>
        <v>2.6483044668146678</v>
      </c>
      <c r="V57" s="15">
        <f>('[4]Retail volumes - voice'!$P$22+'[4]Retail volumes - voice'!$R$22)/[4]Subscribers!$P$12/3</f>
        <v>2.6404335633126386</v>
      </c>
      <c r="X57" s="5"/>
      <c r="Y57" s="309" t="s">
        <v>151</v>
      </c>
      <c r="Z57" s="15">
        <v>0.36791623650333266</v>
      </c>
      <c r="AA57" s="15">
        <f>('[4]Retail volumes - SMS'!$P$12+'[4]Retail volumes - SMS'!$R$12)/[4]Subscribers!$P$12/3</f>
        <v>0.36383024034106781</v>
      </c>
      <c r="AC57" s="5"/>
      <c r="AD57" s="309" t="s">
        <v>151</v>
      </c>
      <c r="AE57" s="15">
        <f>('[4]Retail volumes - data'!$J$12+'[4]Retail volumes - data'!$L$12)/[4]Subscribers!$J$12/3</f>
        <v>0.13180294970791587</v>
      </c>
      <c r="AF57" s="15">
        <f>('[4]Retail volumes - data'!$P$12+'[4]Retail volumes - data'!$R$12)/[4]Subscribers!$P$12/3</f>
        <v>0.17197208166885056</v>
      </c>
    </row>
    <row r="58" spans="1:32" s="6" customFormat="1" ht="15.75" customHeight="1" x14ac:dyDescent="0.35">
      <c r="A58" s="299"/>
      <c r="B58" s="5" t="str">
        <f>'[3]List of NRAs'!A6</f>
        <v>Serbia</v>
      </c>
      <c r="C58" s="15">
        <f>(('[3]Retail volumes - voice'!K11+'[3]Retail volumes - voice'!L11)/([3]Subscribers!J11))/3</f>
        <v>0</v>
      </c>
      <c r="D58" s="15">
        <f>(('[3]Retail volumes - voice'!Q11+'[3]Retail volumes - voice'!R11)/([3]Subscribers!P11))/3</f>
        <v>0</v>
      </c>
      <c r="E58" s="5"/>
      <c r="F58" s="5" t="str">
        <f>'[3]Retail volumes - voice'!B59</f>
        <v>Serbia</v>
      </c>
      <c r="G58" s="15">
        <f>('[3]Retail volumes - voice'!K21+'[3]Retail volumes - voice'!L21)/([3]Subscribers!J11)/3</f>
        <v>0</v>
      </c>
      <c r="H58" s="15">
        <f>(('[3]Retail volumes - voice'!Q21+'[3]Retail volumes - voice'!R21)/([3]Subscribers!P11)/3)</f>
        <v>0</v>
      </c>
      <c r="I58" s="5"/>
      <c r="J58" s="5" t="str">
        <f>'[3]Retail volumes - SMS'!B11</f>
        <v>Serbia</v>
      </c>
      <c r="K58" s="8">
        <f>('[3]Retail volumes - SMS'!K11+'[3]Retail volumes - SMS'!L11)/[3]Subscribers!J11/3</f>
        <v>0</v>
      </c>
      <c r="L58" s="8">
        <f>('[3]Retail volumes - SMS'!Q11+'[3]Retail volumes - SMS'!R11)/([3]Subscribers!P11)/3</f>
        <v>0</v>
      </c>
      <c r="M58" s="5"/>
      <c r="N58" s="5" t="str">
        <f>'[3]Retail volumes - data'!B11</f>
        <v>Serbia</v>
      </c>
      <c r="O58" s="9">
        <f>('[3]Retail volumes - data'!K11+'[3]Retail volumes - data'!L11)/([3]Subscribers!J11)/3</f>
        <v>0</v>
      </c>
      <c r="P58" s="9">
        <f>('[3]Retail volumes - data'!Q11+'[3]Retail volumes - data'!R11)/([3]Subscribers!P11)/3</f>
        <v>0</v>
      </c>
      <c r="Q58" s="5"/>
      <c r="S58" s="5"/>
      <c r="T58" s="350" t="s">
        <v>84</v>
      </c>
      <c r="U58" s="15">
        <f>('[4]Retail volumes - voice'!$J$21+'[4]Retail volumes - voice'!$L$21)/[4]Subscribers!$J$11/3</f>
        <v>4.8347069694567342</v>
      </c>
      <c r="V58" s="15">
        <f>('[4]Retail volumes - voice'!$P$21+'[4]Retail volumes - voice'!$R$21)/[4]Subscribers!$P$11/3</f>
        <v>5.3221519060119373</v>
      </c>
      <c r="X58" s="5"/>
      <c r="Y58" s="350" t="s">
        <v>84</v>
      </c>
      <c r="Z58" s="15">
        <v>1.4590115603744909</v>
      </c>
      <c r="AA58" s="15">
        <f>('[4]Retail volumes - SMS'!$P$11+'[4]Retail volumes - SMS'!$R$11)/[4]Subscribers!$P$11/3</f>
        <v>2.3215554059358667</v>
      </c>
      <c r="AC58" s="5"/>
      <c r="AD58" s="350" t="s">
        <v>84</v>
      </c>
      <c r="AE58" s="15">
        <f>('[4]Retail volumes - data'!$J$11+'[4]Retail volumes - data'!$L$11)/[4]Subscribers!$J$11/3</f>
        <v>0.11875089200420452</v>
      </c>
      <c r="AF58" s="15">
        <f>('[4]Retail volumes - data'!$P$11+'[4]Retail volumes - data'!$R$11)/[4]Subscribers!$P$11/3</f>
        <v>0.14506671104823723</v>
      </c>
    </row>
    <row r="59" spans="1:32" s="38" customFormat="1" x14ac:dyDescent="0.35">
      <c r="A59" s="37"/>
    </row>
    <row r="60" spans="1:32" s="4" customFormat="1" ht="44.25" customHeight="1" x14ac:dyDescent="0.35">
      <c r="A60" s="300" t="s">
        <v>272</v>
      </c>
      <c r="B60" s="396" t="s">
        <v>13</v>
      </c>
      <c r="C60" s="396"/>
      <c r="D60" s="396"/>
      <c r="E60" s="300" t="s">
        <v>273</v>
      </c>
      <c r="F60" s="396" t="s">
        <v>14</v>
      </c>
      <c r="G60" s="396"/>
      <c r="H60" s="396"/>
      <c r="I60" s="300" t="s">
        <v>274</v>
      </c>
      <c r="J60" s="396" t="s">
        <v>15</v>
      </c>
      <c r="K60" s="396"/>
      <c r="L60" s="396"/>
      <c r="M60" s="300" t="s">
        <v>275</v>
      </c>
      <c r="N60" s="396" t="s">
        <v>16</v>
      </c>
      <c r="O60" s="396"/>
      <c r="P60" s="396"/>
      <c r="Q60" s="11"/>
    </row>
    <row r="61" spans="1:32" s="6" customFormat="1" ht="15" customHeight="1" x14ac:dyDescent="0.35">
      <c r="A61" s="301"/>
      <c r="B61" s="12" t="s">
        <v>4</v>
      </c>
      <c r="C61" s="12" t="s">
        <v>298</v>
      </c>
      <c r="D61" s="12" t="s">
        <v>299</v>
      </c>
      <c r="E61" s="12"/>
      <c r="F61" s="12" t="s">
        <v>4</v>
      </c>
      <c r="G61" s="12" t="s">
        <v>298</v>
      </c>
      <c r="H61" s="12" t="s">
        <v>299</v>
      </c>
      <c r="I61" s="12"/>
      <c r="J61" s="12" t="s">
        <v>4</v>
      </c>
      <c r="K61" s="12" t="s">
        <v>298</v>
      </c>
      <c r="L61" s="12" t="s">
        <v>299</v>
      </c>
      <c r="M61" s="12"/>
      <c r="N61" s="12" t="s">
        <v>4</v>
      </c>
      <c r="O61" s="12" t="s">
        <v>298</v>
      </c>
      <c r="P61" s="12" t="s">
        <v>299</v>
      </c>
      <c r="Q61" s="12"/>
    </row>
    <row r="62" spans="1:32" s="6" customFormat="1" ht="15" customHeight="1" x14ac:dyDescent="0.35">
      <c r="A62" s="301"/>
      <c r="B62" s="12" t="str">
        <f>'[3]Retail volumes - voice'!B10</f>
        <v>Albania</v>
      </c>
      <c r="C62" s="13">
        <f>('[3]Retail volumes - voice'!M10/([3]Subscribers!M10))/3</f>
        <v>2.9341143501565461</v>
      </c>
      <c r="D62" s="13">
        <f>('[3]Retail volumes - voice'!S10/([3]Subscribers!S10))/3</f>
        <v>3.0936311018412472</v>
      </c>
      <c r="E62" s="12"/>
      <c r="F62" s="12" t="str">
        <f>'[3]Retail volumes - voice'!B58</f>
        <v>Albania</v>
      </c>
      <c r="G62" s="13">
        <f>('[3]Retail volumes - voice'!M20/([3]Subscribers!M10))/3</f>
        <v>1.9779142294114751</v>
      </c>
      <c r="H62" s="13">
        <f>('[3]Retail volumes - voice'!S20/([3]Subscribers!S10))/3</f>
        <v>1.9454337903086467</v>
      </c>
      <c r="I62" s="12"/>
      <c r="J62" s="12" t="str">
        <f>'[3]Retail volumes - SMS'!B10</f>
        <v>Albania</v>
      </c>
      <c r="K62" s="14">
        <f>'[3]Retail volumes - SMS'!M10/[3]Subscribers!M10/3</f>
        <v>0.75521103499365483</v>
      </c>
      <c r="L62" s="14">
        <f>'[3]Retail volumes - SMS'!S10/[3]Subscribers!S10/3</f>
        <v>0.75073825585660625</v>
      </c>
      <c r="M62" s="12"/>
      <c r="N62" s="12" t="str">
        <f>'[3]Retail volumes - data'!B10</f>
        <v>Albania</v>
      </c>
      <c r="O62" s="14">
        <f>'[3]Retail volumes - data'!M10/([3]Subscribers!M10)/3</f>
        <v>0.46061532832659013</v>
      </c>
      <c r="P62" s="14">
        <f>'[3]Retail volumes - data'!S10/([3]Subscribers!S10)/3</f>
        <v>0.56216035289799693</v>
      </c>
      <c r="Q62" s="12"/>
    </row>
    <row r="63" spans="1:32" s="6" customFormat="1" ht="15" customHeight="1" x14ac:dyDescent="0.35">
      <c r="A63" s="301"/>
      <c r="B63" s="12" t="str">
        <f>'[3]Retail volumes - voice'!B13</f>
        <v>Bosnia</v>
      </c>
      <c r="C63" s="13">
        <f>('[3]Retail volumes - voice'!M13/([3]Subscribers!M13))/3</f>
        <v>0.39201212712521211</v>
      </c>
      <c r="D63" s="13">
        <f>('[3]Retail volumes - voice'!S13/([3]Subscribers!S13))/3</f>
        <v>0.59641286780171365</v>
      </c>
      <c r="E63" s="12"/>
      <c r="F63" s="12" t="str">
        <f>'[3]Retail volumes - voice'!B61</f>
        <v>Bosnia</v>
      </c>
      <c r="G63" s="13">
        <f>('[3]Retail volumes - voice'!M23/([3]Subscribers!M13))/3</f>
        <v>0.48987470079388012</v>
      </c>
      <c r="H63" s="13">
        <f>('[3]Retail volumes - voice'!S23/([3]Subscribers!S13))/3</f>
        <v>0.66640010036826292</v>
      </c>
      <c r="I63" s="12"/>
      <c r="J63" s="12" t="str">
        <f>'[3]Retail volumes - SMS'!B13</f>
        <v>Bosnia</v>
      </c>
      <c r="K63" s="14">
        <f>'[3]Retail volumes - SMS'!M13/[3]Subscribers!M13/3</f>
        <v>0.54411034803760316</v>
      </c>
      <c r="L63" s="14">
        <v>1.212</v>
      </c>
      <c r="M63" s="12"/>
      <c r="N63" s="12" t="str">
        <f>'[3]Retail volumes - data'!B13</f>
        <v>Bosnia</v>
      </c>
      <c r="O63" s="14">
        <f>'[3]Retail volumes - data'!M13/([3]Subscribers!M13)/3</f>
        <v>8.3088306181310755E-3</v>
      </c>
      <c r="P63" s="14">
        <f>'[3]Retail volumes - data'!S13/([3]Subscribers!S13)/3</f>
        <v>1.5795944210807402E-2</v>
      </c>
      <c r="Q63" s="12"/>
    </row>
    <row r="64" spans="1:32" s="6" customFormat="1" ht="15" customHeight="1" x14ac:dyDescent="0.35">
      <c r="A64" s="301"/>
      <c r="B64" s="12" t="str">
        <f>'[3]Retail volumes - voice'!B8</f>
        <v>Kosovo</v>
      </c>
      <c r="C64" s="13">
        <f>('[3]Retail volumes - voice'!M8/([3]Subscribers!M8))/3</f>
        <v>7.0061635160536748E-2</v>
      </c>
      <c r="D64" s="13">
        <f>('[3]Retail volumes - voice'!S8/([3]Subscribers!S8))/3</f>
        <v>0.16635818988153292</v>
      </c>
      <c r="E64" s="12"/>
      <c r="F64" s="12" t="str">
        <f>'[3]Retail volumes - voice'!B56</f>
        <v>Kosovo</v>
      </c>
      <c r="G64" s="13">
        <f>('[3]Retail volumes - voice'!M18/([3]Subscribers!M8))/3</f>
        <v>9.5317747536822747E-2</v>
      </c>
      <c r="H64" s="13">
        <f>('[3]Retail volumes - voice'!S18/([3]Subscribers!S8))/3</f>
        <v>0.22819167042113619</v>
      </c>
      <c r="I64" s="12"/>
      <c r="J64" s="12" t="str">
        <f>'[3]Retail volumes - SMS'!B8</f>
        <v>Kosovo</v>
      </c>
      <c r="K64" s="14">
        <f>'[3]Retail volumes - SMS'!M8/[3]Subscribers!M8/3</f>
        <v>0.14444033637330597</v>
      </c>
      <c r="L64" s="14">
        <f>'[3]Retail volumes - SMS'!S8/[3]Subscribers!S8/3</f>
        <v>0.31972501261279201</v>
      </c>
      <c r="M64" s="12"/>
      <c r="N64" s="12" t="str">
        <f>'[3]Retail volumes - data'!B8</f>
        <v>Kosovo</v>
      </c>
      <c r="O64" s="14">
        <f>'[3]Retail volumes - data'!M8/([3]Subscribers!M8)/3</f>
        <v>7.1026912495864162E-3</v>
      </c>
      <c r="P64" s="14">
        <f>'[3]Retail volumes - data'!S8/([3]Subscribers!S8)/3</f>
        <v>2.1259925820863876E-2</v>
      </c>
      <c r="Q64" s="12"/>
    </row>
    <row r="65" spans="1:52" s="6" customFormat="1" ht="15.75" customHeight="1" x14ac:dyDescent="0.35">
      <c r="A65" s="301"/>
      <c r="B65" s="12" t="str">
        <f>'[3]Retail volumes - voice'!B9</f>
        <v>Montenegro</v>
      </c>
      <c r="C65" s="13">
        <f>('[3]Retail volumes - voice'!M9/([3]Subscribers!M9))/3</f>
        <v>0.30415206849082926</v>
      </c>
      <c r="D65" s="13">
        <f>('[3]Retail volumes - voice'!S9/([3]Subscribers!S9))/3</f>
        <v>0.39847338569238921</v>
      </c>
      <c r="E65" s="12"/>
      <c r="F65" s="12" t="str">
        <f>'[3]Retail volumes - voice'!B57</f>
        <v>Montenegro</v>
      </c>
      <c r="G65" s="13">
        <f>('[3]Retail volumes - voice'!M19/([3]Subscribers!M9))/3</f>
        <v>0.38176051114314663</v>
      </c>
      <c r="H65" s="13">
        <f>('[3]Retail volumes - voice'!S19/([3]Subscribers!S9))/3</f>
        <v>0.57968206597983074</v>
      </c>
      <c r="I65" s="12"/>
      <c r="J65" s="12" t="str">
        <f>'[3]Retail volumes - SMS'!B9</f>
        <v>Montenegro</v>
      </c>
      <c r="K65" s="14">
        <f>'[3]Retail volumes - SMS'!M9/[3]Subscribers!M9/3</f>
        <v>0.35609938413038883</v>
      </c>
      <c r="L65" s="14">
        <v>0.22500000000000001</v>
      </c>
      <c r="M65" s="12"/>
      <c r="N65" s="12" t="str">
        <f>'[3]Retail volumes - data'!B9</f>
        <v>Montenegro</v>
      </c>
      <c r="O65" s="14">
        <f>'[3]Retail volumes - data'!M9/([3]Subscribers!M9)/3</f>
        <v>7.9463801079917035E-3</v>
      </c>
      <c r="P65" s="14">
        <f>'[3]Retail volumes - data'!S9/([3]Subscribers!S9)/3</f>
        <v>1.4129909208755521E-2</v>
      </c>
      <c r="Q65" s="12"/>
    </row>
    <row r="66" spans="1:52" s="6" customFormat="1" ht="15.75" customHeight="1" x14ac:dyDescent="0.35">
      <c r="A66" s="301"/>
      <c r="B66" s="12" t="str">
        <f>'[3]Retail volumes - voice'!B12</f>
        <v>North Macedonia</v>
      </c>
      <c r="C66" s="13">
        <f>('[3]Retail volumes - voice'!M12/([3]Subscribers!M12))/3</f>
        <v>0.40366573755863988</v>
      </c>
      <c r="D66" s="13">
        <f>('[3]Retail volumes - voice'!S12/([3]Subscribers!S12))/3</f>
        <v>0.39647192676652049</v>
      </c>
      <c r="E66" s="12"/>
      <c r="F66" s="12" t="str">
        <f>'[3]Retail volumes - voice'!B60</f>
        <v>North Macedonia</v>
      </c>
      <c r="G66" s="13">
        <f>('[3]Retail volumes - voice'!M22/([3]Subscribers!M12))/3</f>
        <v>0.55014170492549952</v>
      </c>
      <c r="H66" s="13">
        <f>('[3]Retail volumes - voice'!S22/([3]Subscribers!S12))/3</f>
        <v>0.50395461145833442</v>
      </c>
      <c r="I66" s="12"/>
      <c r="J66" s="12" t="str">
        <f>'[3]Retail volumes - SMS'!B12</f>
        <v>North Macedonia</v>
      </c>
      <c r="K66" s="14">
        <f>'[3]Retail volumes - SMS'!M12/[3]Subscribers!M12/3</f>
        <v>0.44227415018272942</v>
      </c>
      <c r="L66" s="14">
        <v>0.32818086035100397</v>
      </c>
      <c r="M66" s="12"/>
      <c r="N66" s="12" t="str">
        <f>'[3]Retail volumes - data'!B12</f>
        <v>North Macedonia</v>
      </c>
      <c r="O66" s="14">
        <f>'[3]Retail volumes - data'!M12/([3]Subscribers!M12)/3</f>
        <v>6.0419877499214618E-2</v>
      </c>
      <c r="P66" s="14">
        <f>'[3]Retail volumes - data'!S12/([3]Subscribers!S12)/3</f>
        <v>0.10815681191465594</v>
      </c>
      <c r="Q66" s="12"/>
    </row>
    <row r="67" spans="1:52" s="6" customFormat="1" ht="15.75" customHeight="1" x14ac:dyDescent="0.35">
      <c r="A67" s="301"/>
      <c r="B67" s="12" t="str">
        <f>'[3]Retail volumes - voice'!B11</f>
        <v>Serbia</v>
      </c>
      <c r="C67" s="13">
        <f>('[3]Retail volumes - voice'!M11/([3]Subscribers!M11))/3</f>
        <v>0.51619322000267975</v>
      </c>
      <c r="D67" s="13">
        <f>('[3]Retail volumes - voice'!S11/([3]Subscribers!S11))/3</f>
        <v>0.62583362920189101</v>
      </c>
      <c r="E67" s="12"/>
      <c r="F67" s="12" t="str">
        <f>'[3]Retail volumes - voice'!B59</f>
        <v>Serbia</v>
      </c>
      <c r="G67" s="13">
        <f>('[5]Retail volumes - voice'!M21/([5]Subscribers!M11))/3</f>
        <v>0.51619322000267975</v>
      </c>
      <c r="H67" s="13">
        <f>('[3]Retail volumes - voice'!S21/([3]Subscribers!S11))/3</f>
        <v>0.68369432812616104</v>
      </c>
      <c r="I67" s="12"/>
      <c r="J67" s="12" t="str">
        <f>'[3]Retail volumes - SMS'!B11</f>
        <v>Serbia</v>
      </c>
      <c r="K67" s="14">
        <f>'[3]Retail volumes - SMS'!M11/[3]Subscribers!M11/3</f>
        <v>1.1457576378366678</v>
      </c>
      <c r="L67" s="14">
        <f>'[3]Retail volumes - SMS'!S11/[3]Subscribers!S11/3</f>
        <v>1.1290121233945505</v>
      </c>
      <c r="M67" s="12"/>
      <c r="N67" s="12" t="str">
        <f>'[3]Retail volumes - data'!B11</f>
        <v>Serbia</v>
      </c>
      <c r="O67" s="14">
        <f>'[3]Retail volumes - data'!M11/([3]Subscribers!M11)/3</f>
        <v>6.7955229495861545E-3</v>
      </c>
      <c r="P67" s="14">
        <f>'[3]Retail volumes - data'!S11/([3]Subscribers!S11)/3</f>
        <v>1.4935181850918258E-2</v>
      </c>
      <c r="Q67" s="12"/>
    </row>
    <row r="68" spans="1:52" s="38" customFormat="1" x14ac:dyDescent="0.35">
      <c r="A68" s="37"/>
      <c r="AJ68" s="48"/>
      <c r="AK68" s="48"/>
      <c r="AL68" s="48"/>
      <c r="AM68" s="48"/>
      <c r="AN68" s="48"/>
      <c r="AO68" s="48"/>
      <c r="AP68" s="48"/>
      <c r="AQ68" s="48"/>
      <c r="AR68" s="48"/>
    </row>
    <row r="69" spans="1:52" s="4" customFormat="1" ht="15" customHeight="1" x14ac:dyDescent="0.35">
      <c r="A69" s="414" t="s">
        <v>276</v>
      </c>
      <c r="B69" s="11" t="s">
        <v>30</v>
      </c>
      <c r="C69" s="11"/>
      <c r="D69" s="11"/>
      <c r="E69" s="11"/>
      <c r="F69" s="11"/>
      <c r="G69" s="11"/>
      <c r="H69" s="11"/>
      <c r="I69" s="11"/>
      <c r="J69" s="414" t="s">
        <v>277</v>
      </c>
      <c r="K69" s="11" t="s">
        <v>31</v>
      </c>
      <c r="L69" s="11"/>
      <c r="M69" s="11"/>
      <c r="N69" s="11"/>
      <c r="O69" s="11"/>
      <c r="P69" s="11"/>
      <c r="Q69" s="11"/>
      <c r="R69" s="11"/>
      <c r="S69" s="414" t="s">
        <v>278</v>
      </c>
      <c r="T69" s="11" t="s">
        <v>32</v>
      </c>
      <c r="U69" s="11"/>
      <c r="V69" s="11"/>
      <c r="W69" s="11"/>
      <c r="X69" s="11"/>
      <c r="Y69" s="11"/>
      <c r="Z69" s="11"/>
      <c r="AA69" s="11"/>
      <c r="AB69" s="11"/>
    </row>
    <row r="70" spans="1:52" s="4" customFormat="1" ht="15" customHeight="1" x14ac:dyDescent="0.35">
      <c r="A70" s="414"/>
      <c r="B70" s="11" t="s">
        <v>22</v>
      </c>
      <c r="C70" s="393" t="s">
        <v>298</v>
      </c>
      <c r="D70" s="393"/>
      <c r="E70" s="393"/>
      <c r="F70" s="366"/>
      <c r="G70" s="23" t="s">
        <v>299</v>
      </c>
      <c r="H70" s="23"/>
      <c r="I70" s="23"/>
      <c r="J70" s="414"/>
      <c r="K70" s="11" t="s">
        <v>22</v>
      </c>
      <c r="L70" s="393" t="s">
        <v>298</v>
      </c>
      <c r="M70" s="393"/>
      <c r="N70" s="393"/>
      <c r="O70" s="415" t="s">
        <v>299</v>
      </c>
      <c r="P70" s="415"/>
      <c r="Q70" s="415"/>
      <c r="R70" s="369"/>
      <c r="S70" s="414"/>
      <c r="T70" s="11" t="s">
        <v>22</v>
      </c>
      <c r="U70" s="393" t="s">
        <v>298</v>
      </c>
      <c r="V70" s="393"/>
      <c r="W70" s="393"/>
      <c r="X70" s="415" t="s">
        <v>299</v>
      </c>
      <c r="Y70" s="415"/>
      <c r="Z70" s="415"/>
      <c r="AA70" s="11"/>
      <c r="AB70" s="11"/>
    </row>
    <row r="71" spans="1:52" s="6" customFormat="1" ht="52.5" customHeight="1" x14ac:dyDescent="0.35">
      <c r="A71" s="414"/>
      <c r="B71" s="12" t="s">
        <v>4</v>
      </c>
      <c r="C71" s="17" t="s">
        <v>33</v>
      </c>
      <c r="D71" s="17" t="s">
        <v>34</v>
      </c>
      <c r="E71" s="17" t="s">
        <v>35</v>
      </c>
      <c r="F71" s="17" t="s">
        <v>4</v>
      </c>
      <c r="G71" s="17" t="s">
        <v>33</v>
      </c>
      <c r="H71" s="17" t="s">
        <v>34</v>
      </c>
      <c r="I71" s="17" t="s">
        <v>35</v>
      </c>
      <c r="J71" s="414"/>
      <c r="K71" s="12" t="s">
        <v>4</v>
      </c>
      <c r="L71" s="17" t="s">
        <v>33</v>
      </c>
      <c r="M71" s="17" t="s">
        <v>34</v>
      </c>
      <c r="N71" s="17" t="s">
        <v>35</v>
      </c>
      <c r="O71" s="17" t="s">
        <v>4</v>
      </c>
      <c r="P71" s="17" t="s">
        <v>33</v>
      </c>
      <c r="Q71" s="17" t="s">
        <v>34</v>
      </c>
      <c r="R71" s="17" t="s">
        <v>35</v>
      </c>
      <c r="S71" s="414"/>
      <c r="T71" s="12" t="s">
        <v>4</v>
      </c>
      <c r="U71" s="17" t="s">
        <v>33</v>
      </c>
      <c r="V71" s="17" t="s">
        <v>34</v>
      </c>
      <c r="W71" s="17" t="s">
        <v>35</v>
      </c>
      <c r="X71" s="17" t="s">
        <v>4</v>
      </c>
      <c r="Y71" s="17" t="s">
        <v>33</v>
      </c>
      <c r="Z71" s="17" t="s">
        <v>34</v>
      </c>
      <c r="AA71" s="17" t="s">
        <v>35</v>
      </c>
      <c r="AB71" s="12"/>
    </row>
    <row r="72" spans="1:52" s="6" customFormat="1" ht="15" customHeight="1" x14ac:dyDescent="0.35">
      <c r="A72" s="414"/>
      <c r="B72" s="12" t="str">
        <f>'[3]Wholesale voice'!H10</f>
        <v>Albania</v>
      </c>
      <c r="C72" s="13">
        <f>('[3]Wholesale voice'!I20+'[3]Wholesale voice'!I40)/('[3]Wholesale voice'!I10+'[3]Wholesale voice'!I30)</f>
        <v>3.1873583386029726E-2</v>
      </c>
      <c r="D72" s="13">
        <f>('[3]Wholesale voice'!J20+'[3]Wholesale voice'!J40)/('[3]Wholesale voice'!J10+'[3]Wholesale voice'!J30)</f>
        <v>8.9755156749677767E-2</v>
      </c>
      <c r="E72" s="13">
        <f>('[3]Wholesale voice'!K20+'[3]Wholesale voice'!K40)/('[3]Wholesale voice'!K10+'[3]Wholesale voice'!K30)</f>
        <v>6.643313262365716E-2</v>
      </c>
      <c r="F72" s="24" t="str">
        <f>'[3]Wholesale voice'!H20</f>
        <v>Albania</v>
      </c>
      <c r="G72" s="24">
        <f>('[3]Wholesale voice'!L20+'[3]Wholesale voice'!L40)/('[3]Wholesale voice'!L10+'[3]Wholesale voice'!L30)</f>
        <v>2.5971071127995234E-2</v>
      </c>
      <c r="H72" s="24">
        <f>('[3]Wholesale voice'!M20+'[3]Wholesale voice'!M40)/('[3]Wholesale voice'!M10+'[3]Wholesale voice'!M30)</f>
        <v>0.10262647049138053</v>
      </c>
      <c r="I72" s="24">
        <f>('[3]Wholesale voice'!N20+'[3]Wholesale voice'!N40)/('[3]Wholesale voice'!N10+'[3]Wholesale voice'!N30)</f>
        <v>5.9026503608118112E-2</v>
      </c>
      <c r="J72" s="414"/>
      <c r="K72" s="25" t="str">
        <f>'[3]Wholesale SMS'!H10</f>
        <v>Albania</v>
      </c>
      <c r="L72" s="24">
        <f>('[3]Wholesale SMS'!I20+'[3]Wholesale SMS'!I40)/('[3]Wholesale SMS'!I10+'[3]Wholesale SMS'!I30)</f>
        <v>8.0123778539711917E-3</v>
      </c>
      <c r="M72" s="24">
        <f>('[3]Wholesale SMS'!J20+'[3]Wholesale SMS'!J40)/('[3]Wholesale SMS'!J10+'[3]Wholesale SMS'!J30)</f>
        <v>1.7053759663644551E-2</v>
      </c>
      <c r="N72" s="24">
        <f>('[3]Wholesale SMS'!K20+'[3]Wholesale SMS'!K40)/('[3]Wholesale SMS'!K10+'[3]Wholesale SMS'!K30)</f>
        <v>7.5445616104011315E-3</v>
      </c>
      <c r="O72" s="24" t="str">
        <f>'[3]Wholesale SMS'!H20</f>
        <v>Albania</v>
      </c>
      <c r="P72" s="24">
        <f>('[3]Wholesale SMS'!L20+'[3]Wholesale SMS'!L40)/('[3]Wholesale SMS'!L10+'[3]Wholesale SMS'!L30)</f>
        <v>7.0607976356160647E-3</v>
      </c>
      <c r="Q72" s="24">
        <f>('[3]Wholesale SMS'!M20+'[3]Wholesale SMS'!M40)/('[3]Wholesale SMS'!M10+'[3]Wholesale SMS'!M30)</f>
        <v>1.7971710305174294E-2</v>
      </c>
      <c r="R72" s="24">
        <f>('[3]Wholesale SMS'!N20+'[3]Wholesale SMS'!N40)/('[3]Wholesale SMS'!N10+'[3]Wholesale SMS'!N30)</f>
        <v>7.2810217728352649E-3</v>
      </c>
      <c r="S72" s="414"/>
      <c r="T72" s="12" t="str">
        <f>'[3]Wholesale data'!H10</f>
        <v>Albania</v>
      </c>
      <c r="U72" s="18">
        <f>('[3]Wholesale data'!I20+'[3]Wholesale data'!I40)/('[3]Wholesale data'!I10+'[3]Wholesale data'!I30)</f>
        <v>1.852853587683563</v>
      </c>
      <c r="V72" s="18">
        <f>('[3]Wholesale data'!J20+'[3]Wholesale data'!J40)/('[3]Wholesale data'!J10+'[3]Wholesale data'!J30)</f>
        <v>5.6168778959752474</v>
      </c>
      <c r="W72" s="18">
        <f>('[3]Wholesale data'!K20+'[3]Wholesale data'!K40)/('[3]Wholesale data'!K10+'[3]Wholesale data'!K30)</f>
        <v>2.3683441698993506</v>
      </c>
      <c r="X72" s="25" t="str">
        <f>'[3]Wholesale data'!H20</f>
        <v>Albania</v>
      </c>
      <c r="Y72" s="18">
        <f>('[3]Wholesale data'!L20+'[3]Wholesale data'!L40)/('[3]Wholesale data'!L10+'[3]Wholesale data'!L30)</f>
        <v>1.5575071430286838</v>
      </c>
      <c r="Z72" s="18">
        <f>('[3]Wholesale data'!M20+'[3]Wholesale data'!M40)/('[3]Wholesale data'!M10+'[3]Wholesale data'!M30)</f>
        <v>4.8399505798880353</v>
      </c>
      <c r="AA72" s="18">
        <f>('[3]Wholesale data'!N20+'[3]Wholesale data'!N40)/('[3]Wholesale data'!N10+'[3]Wholesale data'!N30)</f>
        <v>1.9314149057581051</v>
      </c>
      <c r="AB72" s="12"/>
    </row>
    <row r="73" spans="1:52" s="6" customFormat="1" ht="15" customHeight="1" x14ac:dyDescent="0.35">
      <c r="A73" s="414"/>
      <c r="B73" s="12" t="str">
        <f>'[3]Wholesale voice'!H13</f>
        <v>Bosnia</v>
      </c>
      <c r="C73" s="13">
        <f>('[3]Wholesale voice'!I23+'[3]Wholesale voice'!I43)/('[3]Wholesale voice'!I13+'[3]Wholesale voice'!I33)</f>
        <v>1.3042473746965181E-2</v>
      </c>
      <c r="D73" s="13">
        <f>('[3]Wholesale voice'!J23+'[3]Wholesale voice'!J43)/('[3]Wholesale voice'!J13+'[3]Wholesale voice'!J33)</f>
        <v>5.6043573847020696E-2</v>
      </c>
      <c r="E73" s="13">
        <f>('[3]Wholesale voice'!K23+'[3]Wholesale voice'!K43)/('[3]Wholesale voice'!K13+'[3]Wholesale voice'!K33)</f>
        <v>0.1261707057405799</v>
      </c>
      <c r="F73" s="24" t="str">
        <f>'[3]Wholesale voice'!H23</f>
        <v>Bosnia</v>
      </c>
      <c r="G73" s="24">
        <f>('[3]Wholesale voice'!L23+'[3]Wholesale voice'!L43)/('[3]Wholesale voice'!L13+'[3]Wholesale voice'!L33)</f>
        <v>1.2823032522459119E-2</v>
      </c>
      <c r="H73" s="24">
        <f>('[3]Wholesale voice'!M23+'[3]Wholesale voice'!M43)/('[3]Wholesale voice'!M13+'[3]Wholesale voice'!M33)</f>
        <v>6.2430492406872914E-2</v>
      </c>
      <c r="I73" s="24">
        <f>('[3]Wholesale voice'!N23+'[3]Wholesale voice'!N43)/('[3]Wholesale voice'!N13+'[3]Wholesale voice'!N33)</f>
        <v>0.11101716542072312</v>
      </c>
      <c r="J73" s="414"/>
      <c r="K73" s="25" t="str">
        <f>'[3]Wholesale SMS'!H13</f>
        <v>Bosnia</v>
      </c>
      <c r="L73" s="24">
        <f>('[3]Wholesale SMS'!I23+'[3]Wholesale SMS'!I43)/('[3]Wholesale SMS'!I13+'[3]Wholesale SMS'!I33)</f>
        <v>4.8593638195040282E-3</v>
      </c>
      <c r="M73" s="24">
        <f>('[3]Wholesale SMS'!J23+'[3]Wholesale SMS'!J43)/('[3]Wholesale SMS'!J13+'[3]Wholesale SMS'!J33)</f>
        <v>1.2710027422539294E-2</v>
      </c>
      <c r="N73" s="24">
        <v>2.9149003093765991E-2</v>
      </c>
      <c r="O73" s="24" t="str">
        <f>'[3]Wholesale SMS'!H23</f>
        <v>Bosnia</v>
      </c>
      <c r="P73" s="24">
        <f>('[3]Wholesale SMS'!L23+'[3]Wholesale SMS'!L43)/('[3]Wholesale SMS'!L13+'[3]Wholesale SMS'!L33)</f>
        <v>4.9314318446901833E-3</v>
      </c>
      <c r="Q73" s="24">
        <f>('[3]Wholesale SMS'!M23+'[3]Wholesale SMS'!M43)/('[3]Wholesale SMS'!M13+'[3]Wholesale SMS'!M33)</f>
        <v>1.3364621868187921E-2</v>
      </c>
      <c r="R73" s="24">
        <v>2.6818660104978864E-2</v>
      </c>
      <c r="S73" s="414"/>
      <c r="T73" s="12" t="str">
        <f>'[3]Wholesale data'!H13</f>
        <v>Bosnia</v>
      </c>
      <c r="U73" s="18">
        <v>0.9156112800708559</v>
      </c>
      <c r="V73" s="18">
        <v>2.0785138509259973</v>
      </c>
      <c r="W73" s="18">
        <v>17.613052559125386</v>
      </c>
      <c r="X73" s="25" t="str">
        <f>'[3]Wholesale data'!H23</f>
        <v>Bosnia</v>
      </c>
      <c r="Y73" s="18">
        <v>0.72048026994943548</v>
      </c>
      <c r="Z73" s="18">
        <v>2.2470690074160662</v>
      </c>
      <c r="AA73" s="18">
        <v>10.984555961693994</v>
      </c>
      <c r="AB73" s="12"/>
    </row>
    <row r="74" spans="1:52" s="6" customFormat="1" ht="15" customHeight="1" x14ac:dyDescent="0.35">
      <c r="A74" s="414"/>
      <c r="B74" s="12" t="str">
        <f>'[3]Wholesale voice'!H8</f>
        <v>Kosovo</v>
      </c>
      <c r="C74" s="13">
        <f>('[3]Wholesale voice'!I18+'[3]Wholesale voice'!I38)/('[3]Wholesale voice'!I8+'[3]Wholesale voice'!I28)</f>
        <v>3.0507309017763364E-2</v>
      </c>
      <c r="D74" s="13">
        <f>('[3]Wholesale voice'!J18+'[3]Wholesale voice'!J38)/('[3]Wholesale voice'!J8+'[3]Wholesale voice'!J28)</f>
        <v>0.1895365585079016</v>
      </c>
      <c r="E74" s="13">
        <f>('[3]Wholesale voice'!K18+'[3]Wholesale voice'!K38)/('[3]Wholesale voice'!K8+'[3]Wholesale voice'!K28)</f>
        <v>0.25424441140518317</v>
      </c>
      <c r="F74" s="24" t="str">
        <f>'[3]Wholesale voice'!H18</f>
        <v>Kosovo</v>
      </c>
      <c r="G74" s="24">
        <f>('[3]Wholesale voice'!L18+'[3]Wholesale voice'!L38)/('[3]Wholesale voice'!L8+'[3]Wholesale voice'!L28)</f>
        <v>2.8645613125491499E-2</v>
      </c>
      <c r="H74" s="24">
        <f>('[3]Wholesale voice'!M18+'[3]Wholesale voice'!M38)/('[3]Wholesale voice'!M8+'[3]Wholesale voice'!M28)</f>
        <v>0.19951737784609624</v>
      </c>
      <c r="I74" s="24">
        <f>('[3]Wholesale voice'!N18+'[3]Wholesale voice'!N38)/('[3]Wholesale voice'!N8+'[3]Wholesale voice'!N28)</f>
        <v>0.26398794163043704</v>
      </c>
      <c r="J74" s="414"/>
      <c r="K74" s="25" t="str">
        <f>'[3]Wholesale SMS'!H8</f>
        <v>Kosovo</v>
      </c>
      <c r="L74" s="24">
        <f>('[3]Wholesale SMS'!I18+'[3]Wholesale SMS'!I38)/('[3]Wholesale SMS'!I8+'[3]Wholesale SMS'!I28)</f>
        <v>7.3500195123312644E-3</v>
      </c>
      <c r="M74" s="24">
        <f>('[3]Wholesale SMS'!J18+'[3]Wholesale SMS'!J38)/('[3]Wholesale SMS'!J8+'[3]Wholesale SMS'!J28)</f>
        <v>1.7476296843807949E-2</v>
      </c>
      <c r="N74" s="24">
        <f>('[3]Wholesale SMS'!K18+'[3]Wholesale SMS'!K38)/('[3]Wholesale SMS'!K8+'[3]Wholesale SMS'!K28)</f>
        <v>2.4338085615091206E-2</v>
      </c>
      <c r="O74" s="24" t="str">
        <f>'[3]Wholesale SMS'!H18</f>
        <v>Kosovo</v>
      </c>
      <c r="P74" s="24">
        <f>('[3]Wholesale SMS'!L18+'[3]Wholesale SMS'!L38)/('[3]Wholesale SMS'!L8+'[3]Wholesale SMS'!L28)</f>
        <v>7.2094321642047019E-3</v>
      </c>
      <c r="Q74" s="24">
        <f>('[3]Wholesale SMS'!M18+'[3]Wholesale SMS'!M38)/('[3]Wholesale SMS'!M8+'[3]Wholesale SMS'!M28)</f>
        <v>1.9336834300280426E-2</v>
      </c>
      <c r="R74" s="24">
        <f>('[3]Wholesale SMS'!N18+'[3]Wholesale SMS'!N38)/('[3]Wholesale SMS'!N8+'[3]Wholesale SMS'!N28)</f>
        <v>1.883138482815102E-2</v>
      </c>
      <c r="S74" s="414"/>
      <c r="T74" s="12" t="str">
        <f>'[3]Wholesale data'!H8</f>
        <v>Kosovo</v>
      </c>
      <c r="U74" s="18">
        <f>('[3]Wholesale data'!I18+'[3]Wholesale data'!I38)/('[3]Wholesale data'!I8+'[3]Wholesale data'!I28)</f>
        <v>1.8348219004977926</v>
      </c>
      <c r="V74" s="18">
        <f>('[3]Wholesale data'!J18+'[3]Wholesale data'!J38)/('[3]Wholesale data'!J8+'[3]Wholesale data'!J28)</f>
        <v>4.6504518077009163</v>
      </c>
      <c r="W74" s="18">
        <f>('[3]Wholesale data'!K18+'[3]Wholesale data'!K38)/('[3]Wholesale data'!K8+'[3]Wholesale data'!K28)</f>
        <v>17.516923058002764</v>
      </c>
      <c r="X74" s="25" t="str">
        <f>'[3]Wholesale data'!H18</f>
        <v>Kosovo</v>
      </c>
      <c r="Y74" s="18">
        <f>('[3]Wholesale data'!L18+'[3]Wholesale data'!L38)/('[3]Wholesale data'!L8+'[3]Wholesale data'!L28)</f>
        <v>1.6677919268739614</v>
      </c>
      <c r="Z74" s="18">
        <f>('[3]Wholesale data'!M18+'[3]Wholesale data'!M38)/('[3]Wholesale data'!M8+'[3]Wholesale data'!M28)</f>
        <v>3.9102964290393598</v>
      </c>
      <c r="AA74" s="18">
        <f>('[3]Wholesale data'!N18+'[3]Wholesale data'!N38)/('[3]Wholesale data'!N8+'[3]Wholesale data'!N28)</f>
        <v>12.317129210183465</v>
      </c>
      <c r="AB74" s="12"/>
    </row>
    <row r="75" spans="1:52" ht="15.75" customHeight="1" x14ac:dyDescent="0.35">
      <c r="A75" s="414"/>
      <c r="B75" s="12" t="str">
        <f>'[3]Wholesale voice'!H9</f>
        <v>Montenegro</v>
      </c>
      <c r="C75" s="13">
        <f>('[3]Wholesale voice'!I19+'[3]Wholesale voice'!I39)/('[3]Wholesale voice'!I9+'[3]Wholesale voice'!I29)</f>
        <v>2.7624377462552131E-2</v>
      </c>
      <c r="D75" s="13">
        <f>('[3]Wholesale voice'!J19+'[3]Wholesale voice'!J39)/('[3]Wholesale voice'!J9+'[3]Wholesale voice'!J29)</f>
        <v>0.15438613503970888</v>
      </c>
      <c r="E75" s="13">
        <f>('[3]Wholesale voice'!K19+'[3]Wholesale voice'!K39)/('[3]Wholesale voice'!K9+'[3]Wholesale voice'!K29)</f>
        <v>0.10594257334738662</v>
      </c>
      <c r="F75" s="24" t="str">
        <f>'[3]Wholesale voice'!H19</f>
        <v>Montenegro</v>
      </c>
      <c r="G75" s="24">
        <f>('[3]Wholesale voice'!L19+'[3]Wholesale voice'!L39)/('[3]Wholesale voice'!L9+'[3]Wholesale voice'!L29)</f>
        <v>2.7657471274744945E-2</v>
      </c>
      <c r="H75" s="24">
        <f>('[3]Wholesale voice'!M19+'[3]Wholesale voice'!M39)/('[3]Wholesale voice'!M9+'[3]Wholesale voice'!M29)</f>
        <v>0.16032017884089486</v>
      </c>
      <c r="I75" s="24">
        <f>('[3]Wholesale voice'!N19+'[3]Wholesale voice'!N39)/('[3]Wholesale voice'!N9+'[3]Wholesale voice'!N29)</f>
        <v>0.10406280015442108</v>
      </c>
      <c r="J75" s="414"/>
      <c r="K75" s="25" t="str">
        <f>'[3]Wholesale SMS'!H9</f>
        <v>Montenegro</v>
      </c>
      <c r="L75" s="24">
        <f>('[3]Wholesale SMS'!I19+'[3]Wholesale SMS'!I39)/('[3]Wholesale SMS'!I9+'[3]Wholesale SMS'!I29)</f>
        <v>5.13783770685313E-3</v>
      </c>
      <c r="M75" s="24">
        <f>('[3]Wholesale SMS'!J19+'[3]Wholesale SMS'!J39)/('[3]Wholesale SMS'!J9+'[3]Wholesale SMS'!J29)</f>
        <v>1.0628982305808745E-2</v>
      </c>
      <c r="N75" s="24">
        <f>('[3]Wholesale SMS'!K19+'[3]Wholesale SMS'!K39)/('[3]Wholesale SMS'!K9+'[3]Wholesale SMS'!K29)</f>
        <v>8.421584039064834E-3</v>
      </c>
      <c r="O75" s="24" t="str">
        <f>'[3]Wholesale SMS'!H19</f>
        <v>Montenegro</v>
      </c>
      <c r="P75" s="24">
        <f>('[3]Wholesale SMS'!L19+'[3]Wholesale SMS'!L39)/('[3]Wholesale SMS'!L9+'[3]Wholesale SMS'!L29)</f>
        <v>5.3487120457958656E-3</v>
      </c>
      <c r="Q75" s="24">
        <f>('[3]Wholesale SMS'!M19+'[3]Wholesale SMS'!M39)/('[3]Wholesale SMS'!M9+'[3]Wholesale SMS'!M29)</f>
        <v>1.0584841061834636E-2</v>
      </c>
      <c r="R75" s="24">
        <f>('[3]Wholesale SMS'!N19+'[3]Wholesale SMS'!N39)/('[3]Wholesale SMS'!N9+'[3]Wholesale SMS'!N29)</f>
        <v>8.0395434315261825E-3</v>
      </c>
      <c r="S75" s="414"/>
      <c r="T75" s="12" t="str">
        <f>'[3]Wholesale data'!H9</f>
        <v>Montenegro</v>
      </c>
      <c r="U75" s="18">
        <f>('[3]Wholesale data'!I19+'[3]Wholesale data'!I39)/('[3]Wholesale data'!I9+'[3]Wholesale data'!I29)</f>
        <v>7.0519479114189276E-3</v>
      </c>
      <c r="V75" s="18">
        <f>('[3]Wholesale data'!J19+'[3]Wholesale data'!J39)/('[3]Wholesale data'!J9+'[3]Wholesale data'!J29)</f>
        <v>1.1612652563844684E-2</v>
      </c>
      <c r="W75" s="18">
        <f>('[3]Wholesale data'!K19+'[3]Wholesale data'!K39)/('[3]Wholesale data'!K9+'[3]Wholesale data'!K29)</f>
        <v>1.8046341558571505E-2</v>
      </c>
      <c r="X75" s="25" t="str">
        <f>'[3]Wholesale data'!H19</f>
        <v>Montenegro</v>
      </c>
      <c r="Y75" s="18">
        <f>('[3]Wholesale data'!L19+'[3]Wholesale data'!L39)/('[3]Wholesale data'!L9+'[3]Wholesale data'!L29)</f>
        <v>6.4658970418837248E-3</v>
      </c>
      <c r="Z75" s="18">
        <f>('[3]Wholesale data'!M19+'[3]Wholesale data'!M39)/('[3]Wholesale data'!M9+'[3]Wholesale data'!M29)</f>
        <v>8.9402360251020808E-3</v>
      </c>
      <c r="AA75" s="18">
        <f>('[3]Wholesale data'!N19+'[3]Wholesale data'!N39)/('[3]Wholesale data'!N9+'[3]Wholesale data'!N29)</f>
        <v>8.625496521490094E-3</v>
      </c>
      <c r="AB75" s="10"/>
    </row>
    <row r="76" spans="1:52" ht="15.75" customHeight="1" x14ac:dyDescent="0.35">
      <c r="A76" s="414"/>
      <c r="B76" s="12" t="str">
        <f>'[3]Wholesale voice'!H12</f>
        <v>North Macedonia</v>
      </c>
      <c r="C76" s="13">
        <v>1.4038627939869382E-2</v>
      </c>
      <c r="D76" s="13">
        <v>6.2233442277766927E-2</v>
      </c>
      <c r="E76" s="13">
        <v>6.0060816040749733E-2</v>
      </c>
      <c r="F76" s="24" t="str">
        <f>'[3]Wholesale voice'!H22</f>
        <v>North Macedonia</v>
      </c>
      <c r="G76" s="24">
        <f>('[3]Wholesale voice'!L22+'[3]Wholesale voice'!L42)/('[3]Wholesale voice'!L12+'[3]Wholesale voice'!L32)</f>
        <v>1.6235519321999809E-2</v>
      </c>
      <c r="H76" s="24">
        <f>('[3]Wholesale voice'!M22+'[3]Wholesale voice'!M42)/('[3]Wholesale voice'!M12+'[3]Wholesale voice'!M32)</f>
        <v>7.2644906154884642E-2</v>
      </c>
      <c r="I76" s="24">
        <f>('[3]Wholesale voice'!N22+'[3]Wholesale voice'!N42)/('[3]Wholesale voice'!N12+'[3]Wholesale voice'!N32)</f>
        <v>8.9613114492773358E-2</v>
      </c>
      <c r="J76" s="414"/>
      <c r="K76" s="25" t="str">
        <f>'[3]Wholesale SMS'!H12</f>
        <v>North Macedonia</v>
      </c>
      <c r="L76" s="24">
        <f>('[3]Wholesale SMS'!I22+'[3]Wholesale SMS'!I42)/('[3]Wholesale SMS'!I12+'[3]Wholesale SMS'!I32)</f>
        <v>9.9999999999999985E-3</v>
      </c>
      <c r="M76" s="24">
        <f>('[3]Wholesale SMS'!J22+'[3]Wholesale SMS'!J42)/('[3]Wholesale SMS'!J12+'[3]Wholesale SMS'!J32)</f>
        <v>1.3923174253257094E-2</v>
      </c>
      <c r="N76" s="24">
        <v>1.6202759290524751E-2</v>
      </c>
      <c r="O76" s="24" t="str">
        <f>'[3]Wholesale SMS'!H22</f>
        <v>North Macedonia</v>
      </c>
      <c r="P76" s="24">
        <f>('[3]Wholesale SMS'!L22+'[3]Wholesale SMS'!L42)/('[3]Wholesale SMS'!L12+'[3]Wholesale SMS'!L32)</f>
        <v>1.0000000000000002E-2</v>
      </c>
      <c r="Q76" s="24">
        <f>('[3]Wholesale SMS'!M22+'[3]Wholesale SMS'!M42)/('[3]Wholesale SMS'!M12+'[3]Wholesale SMS'!M32)</f>
        <v>1.3390888100360057E-2</v>
      </c>
      <c r="R76" s="24">
        <f>('[3]Wholesale SMS'!N22+'[3]Wholesale SMS'!N42)/('[3]Wholesale SMS'!N12+'[3]Wholesale SMS'!N32)</f>
        <v>1.6900596602087314E-2</v>
      </c>
      <c r="S76" s="414"/>
      <c r="T76" s="12" t="str">
        <f>'[3]Wholesale data'!H12</f>
        <v>North Macedonia</v>
      </c>
      <c r="U76" s="18">
        <v>2.0880541275667608</v>
      </c>
      <c r="V76" s="18">
        <v>8.0527971546046633</v>
      </c>
      <c r="W76" s="18">
        <v>4.6010997532243518</v>
      </c>
      <c r="X76" s="25" t="str">
        <f>'[3]Wholesale data'!H22</f>
        <v>North Macedonia</v>
      </c>
      <c r="Y76" s="18">
        <f>('[3]Wholesale data'!L22+'[3]Wholesale data'!L42)/('[3]Wholesale data'!L12+'[3]Wholesale data'!L32)</f>
        <v>1.9995634973436529</v>
      </c>
      <c r="Z76" s="18">
        <f>('[3]Wholesale data'!M22+'[3]Wholesale data'!M42)/('[3]Wholesale data'!M12+'[3]Wholesale data'!M32)</f>
        <v>7.3185547658767351</v>
      </c>
      <c r="AA76" s="18">
        <f>('[3]Wholesale data'!N22+'[3]Wholesale data'!N42)/('[3]Wholesale data'!N12+'[3]Wholesale data'!N32)</f>
        <v>4.8209444065144611</v>
      </c>
      <c r="AB76" s="10"/>
    </row>
    <row r="77" spans="1:52" ht="15.75" customHeight="1" x14ac:dyDescent="0.35">
      <c r="A77" s="414"/>
      <c r="B77" s="12" t="str">
        <f>'[3]Wholesale voice'!H11</f>
        <v>Serbia</v>
      </c>
      <c r="C77" s="13">
        <f>('[3]Wholesale voice'!I21+'[3]Wholesale voice'!I41)/('[3]Wholesale voice'!I11+'[3]Wholesale voice'!I31)</f>
        <v>1.1909492614988616E-2</v>
      </c>
      <c r="D77" s="13">
        <f>('[3]Wholesale voice'!J21+'[3]Wholesale voice'!J41)/('[3]Wholesale voice'!J11+'[3]Wholesale voice'!J31)</f>
        <v>5.0851375098943247E-2</v>
      </c>
      <c r="E77" s="13">
        <f>('[3]Wholesale voice'!K21+'[3]Wholesale voice'!K41)/('[3]Wholesale voice'!K11+'[3]Wholesale voice'!K31)</f>
        <v>4.9779257818597768E-3</v>
      </c>
      <c r="F77" s="24" t="str">
        <f>'[3]Wholesale voice'!H21</f>
        <v>Serbia</v>
      </c>
      <c r="G77" s="24">
        <f>('[3]Wholesale voice'!L21+'[3]Wholesale voice'!L41)/('[3]Wholesale voice'!L11+'[3]Wholesale voice'!L31)</f>
        <v>1.1887788196037788E-2</v>
      </c>
      <c r="H77" s="24">
        <f>('[3]Wholesale voice'!M21+'[3]Wholesale voice'!M41)/('[3]Wholesale voice'!M11+'[3]Wholesale voice'!M31)</f>
        <v>5.2288973936340667E-2</v>
      </c>
      <c r="I77" s="24">
        <f>('[3]Wholesale voice'!N21+'[3]Wholesale voice'!N41)/('[3]Wholesale voice'!N11+'[3]Wholesale voice'!N31)</f>
        <v>5.9893755053377958E-3</v>
      </c>
      <c r="J77" s="414"/>
      <c r="K77" s="25" t="str">
        <f>'[3]Wholesale SMS'!H11</f>
        <v>Serbia</v>
      </c>
      <c r="L77" s="24">
        <f>('[3]Wholesale SMS'!I21+'[3]Wholesale SMS'!I41)/('[3]Wholesale SMS'!I11+'[3]Wholesale SMS'!I31)</f>
        <v>4.889552450306419E-3</v>
      </c>
      <c r="M77" s="24">
        <f>('[3]Wholesale SMS'!J21+'[3]Wholesale SMS'!J41)/('[3]Wholesale SMS'!J11+'[3]Wholesale SMS'!J31)</f>
        <v>1.1583683983206493E-2</v>
      </c>
      <c r="N77" s="24">
        <f>('[3]Wholesale SMS'!K21+'[3]Wholesale SMS'!K41)/('[3]Wholesale SMS'!K11+'[3]Wholesale SMS'!K31)</f>
        <v>1.672247112037439E-3</v>
      </c>
      <c r="O77" s="24" t="str">
        <f>'[3]Wholesale SMS'!H21</f>
        <v>Serbia</v>
      </c>
      <c r="P77" s="24">
        <f>('[3]Wholesale SMS'!L21+'[3]Wholesale SMS'!L41)/('[3]Wholesale SMS'!L11+'[3]Wholesale SMS'!L31)</f>
        <v>5.1296116251725796E-3</v>
      </c>
      <c r="Q77" s="24">
        <f>('[3]Wholesale SMS'!M21+'[3]Wholesale SMS'!M41)/('[3]Wholesale SMS'!M11+'[3]Wholesale SMS'!M31)</f>
        <v>1.1166104327186167E-2</v>
      </c>
      <c r="R77" s="24">
        <f>('[3]Wholesale SMS'!N21+'[3]Wholesale SMS'!N41)/('[3]Wholesale SMS'!N11+'[3]Wholesale SMS'!N31)</f>
        <v>2.5945802061367838E-3</v>
      </c>
      <c r="S77" s="414"/>
      <c r="T77" s="12" t="str">
        <f>'[3]Wholesale data'!H11</f>
        <v>Serbia</v>
      </c>
      <c r="U77" s="18">
        <f>('[3]Wholesale data'!I21+'[3]Wholesale data'!I41)/('[3]Wholesale data'!I11+'[3]Wholesale data'!I31)</f>
        <v>0.62680907826411469</v>
      </c>
      <c r="V77" s="18">
        <f>('[3]Wholesale data'!J21+'[3]Wholesale data'!J41)/('[3]Wholesale data'!J11+'[3]Wholesale data'!J31)</f>
        <v>2.0226828121307281</v>
      </c>
      <c r="W77" s="18">
        <f>('[3]Wholesale data'!K21+'[3]Wholesale data'!K41)/('[3]Wholesale data'!K11+'[3]Wholesale data'!K31)</f>
        <v>0.54942789863588026</v>
      </c>
      <c r="X77" s="25" t="str">
        <f>'[3]Wholesale data'!H21</f>
        <v>Serbia</v>
      </c>
      <c r="Y77" s="18">
        <f>('[3]Wholesale data'!L21+'[3]Wholesale data'!L41)/('[3]Wholesale data'!L11+'[3]Wholesale data'!L31)</f>
        <v>0.74873666332253397</v>
      </c>
      <c r="Z77" s="18">
        <f>('[3]Wholesale data'!M21+'[3]Wholesale data'!M41)/('[3]Wholesale data'!M11+'[3]Wholesale data'!M31)</f>
        <v>2.2306841658243588</v>
      </c>
      <c r="AA77" s="18">
        <f>('[3]Wholesale data'!N21+'[3]Wholesale data'!N41)/('[3]Wholesale data'!N11+'[3]Wholesale data'!N31)</f>
        <v>0.87604504055190935</v>
      </c>
      <c r="AB77" s="10"/>
    </row>
    <row r="78" spans="1:52" s="36" customFormat="1" x14ac:dyDescent="0.35">
      <c r="A78" s="43"/>
      <c r="F78" s="44"/>
    </row>
    <row r="79" spans="1:52" s="5" customFormat="1" ht="15.75" customHeight="1" x14ac:dyDescent="0.35">
      <c r="A79" s="413" t="s">
        <v>279</v>
      </c>
      <c r="N79" s="368" t="s">
        <v>280</v>
      </c>
      <c r="O79" s="19"/>
      <c r="P79" s="19"/>
      <c r="Q79" s="19"/>
      <c r="R79" s="19"/>
      <c r="S79" s="19"/>
      <c r="T79" s="19"/>
      <c r="U79" s="3"/>
      <c r="AB79" s="368" t="s">
        <v>281</v>
      </c>
      <c r="AO79" s="368" t="s">
        <v>282</v>
      </c>
    </row>
    <row r="80" spans="1:52" s="4" customFormat="1" ht="15" customHeight="1" x14ac:dyDescent="0.35">
      <c r="A80" s="413"/>
      <c r="B80" s="3" t="s">
        <v>18</v>
      </c>
      <c r="C80" s="3"/>
      <c r="D80" s="3"/>
      <c r="E80" s="3"/>
      <c r="F80" s="3"/>
      <c r="G80" s="3"/>
      <c r="H80" s="3"/>
      <c r="I80" s="3"/>
      <c r="J80" s="3"/>
      <c r="K80" s="3"/>
      <c r="L80" s="3"/>
      <c r="M80" s="3"/>
      <c r="N80" s="368"/>
      <c r="O80" s="3"/>
      <c r="P80" s="3" t="s">
        <v>19</v>
      </c>
      <c r="Q80" s="3"/>
      <c r="R80" s="3"/>
      <c r="S80" s="3"/>
      <c r="T80" s="3"/>
      <c r="U80" s="3"/>
      <c r="V80" s="3"/>
      <c r="W80" s="3"/>
      <c r="X80" s="3"/>
      <c r="Y80" s="3"/>
      <c r="Z80" s="3"/>
      <c r="AA80" s="3"/>
      <c r="AB80" s="368"/>
      <c r="AC80" s="3" t="s">
        <v>20</v>
      </c>
      <c r="AD80" s="3"/>
      <c r="AE80" s="3"/>
      <c r="AF80" s="3"/>
      <c r="AG80" s="3"/>
      <c r="AH80" s="3"/>
      <c r="AI80" s="3"/>
      <c r="AJ80" s="3"/>
      <c r="AK80" s="3"/>
      <c r="AL80" s="3"/>
      <c r="AM80" s="3"/>
      <c r="AN80" s="3"/>
      <c r="AO80" s="368"/>
      <c r="AP80" s="3" t="s">
        <v>21</v>
      </c>
      <c r="AQ80" s="3"/>
      <c r="AR80" s="3"/>
      <c r="AS80" s="3"/>
      <c r="AT80" s="3"/>
      <c r="AU80" s="3"/>
      <c r="AV80" s="3"/>
      <c r="AW80" s="3"/>
      <c r="AX80" s="3"/>
      <c r="AY80" s="3"/>
      <c r="AZ80" s="3"/>
    </row>
    <row r="81" spans="1:53" s="4" customFormat="1" ht="15" customHeight="1" x14ac:dyDescent="0.35">
      <c r="A81" s="413"/>
      <c r="B81" s="3" t="s">
        <v>22</v>
      </c>
      <c r="C81" s="26" t="s">
        <v>298</v>
      </c>
      <c r="D81" s="26"/>
      <c r="E81" s="26"/>
      <c r="F81" s="3"/>
      <c r="G81" s="20"/>
      <c r="H81" s="20" t="s">
        <v>299</v>
      </c>
      <c r="I81" s="3"/>
      <c r="J81" s="3"/>
      <c r="K81" s="3"/>
      <c r="L81" s="3"/>
      <c r="M81" s="3"/>
      <c r="N81" s="368"/>
      <c r="O81" s="3"/>
      <c r="P81" s="3" t="s">
        <v>22</v>
      </c>
      <c r="Q81" s="26"/>
      <c r="R81" s="26"/>
      <c r="S81" s="26" t="s">
        <v>298</v>
      </c>
      <c r="T81" s="3"/>
      <c r="U81" s="3"/>
      <c r="V81" s="3"/>
      <c r="W81" s="20" t="s">
        <v>299</v>
      </c>
      <c r="X81" s="20"/>
      <c r="Y81" s="20"/>
      <c r="Z81" s="3"/>
      <c r="AA81" s="3"/>
      <c r="AB81" s="368"/>
      <c r="AC81" s="3" t="s">
        <v>22</v>
      </c>
      <c r="AD81" s="401" t="s">
        <v>298</v>
      </c>
      <c r="AE81" s="401"/>
      <c r="AF81" s="401"/>
      <c r="AG81" s="3"/>
      <c r="AH81" s="370" t="s">
        <v>299</v>
      </c>
      <c r="AI81" s="370"/>
      <c r="AJ81" s="3"/>
      <c r="AK81" s="3"/>
      <c r="AL81" s="3"/>
      <c r="AM81" s="3"/>
      <c r="AN81" s="3"/>
      <c r="AO81" s="3" t="s">
        <v>22</v>
      </c>
      <c r="AP81" s="26" t="s">
        <v>298</v>
      </c>
      <c r="AQ81" s="26"/>
      <c r="AR81" s="3"/>
      <c r="AS81" s="3"/>
      <c r="AT81" s="370"/>
      <c r="AU81" s="370" t="s">
        <v>299</v>
      </c>
      <c r="AV81" s="370"/>
      <c r="AW81" s="370"/>
      <c r="AX81" s="3"/>
      <c r="AY81" s="3"/>
      <c r="AZ81" s="3"/>
    </row>
    <row r="82" spans="1:53" s="6" customFormat="1" ht="15" customHeight="1" x14ac:dyDescent="0.35">
      <c r="A82" s="413"/>
      <c r="B82" s="5" t="s">
        <v>4</v>
      </c>
      <c r="C82" s="5" t="s">
        <v>52</v>
      </c>
      <c r="D82" s="292" t="s">
        <v>283</v>
      </c>
      <c r="E82" s="21" t="s">
        <v>89</v>
      </c>
      <c r="F82" s="21" t="s">
        <v>24</v>
      </c>
      <c r="G82" s="21" t="s">
        <v>25</v>
      </c>
      <c r="H82" s="21" t="s">
        <v>4</v>
      </c>
      <c r="I82" s="21" t="s">
        <v>52</v>
      </c>
      <c r="J82" s="292" t="s">
        <v>283</v>
      </c>
      <c r="K82" s="21" t="s">
        <v>91</v>
      </c>
      <c r="L82" s="21" t="s">
        <v>27</v>
      </c>
      <c r="M82" s="21" t="s">
        <v>28</v>
      </c>
      <c r="N82" s="368"/>
      <c r="O82" s="5" t="s">
        <v>4</v>
      </c>
      <c r="P82" s="5" t="s">
        <v>52</v>
      </c>
      <c r="Q82" s="292" t="s">
        <v>283</v>
      </c>
      <c r="R82" s="21" t="s">
        <v>91</v>
      </c>
      <c r="S82" s="21" t="s">
        <v>27</v>
      </c>
      <c r="T82" s="21" t="s">
        <v>28</v>
      </c>
      <c r="U82" s="21" t="s">
        <v>4</v>
      </c>
      <c r="V82" s="21" t="s">
        <v>52</v>
      </c>
      <c r="W82" s="292" t="s">
        <v>283</v>
      </c>
      <c r="X82" s="21" t="s">
        <v>89</v>
      </c>
      <c r="Y82" s="21" t="s">
        <v>27</v>
      </c>
      <c r="Z82" s="21" t="s">
        <v>28</v>
      </c>
      <c r="AA82" s="368"/>
      <c r="AB82" s="5" t="s">
        <v>4</v>
      </c>
      <c r="AC82" s="5" t="s">
        <v>52</v>
      </c>
      <c r="AD82" s="292" t="s">
        <v>283</v>
      </c>
      <c r="AE82" s="21" t="s">
        <v>26</v>
      </c>
      <c r="AF82" s="21" t="s">
        <v>27</v>
      </c>
      <c r="AG82" s="21" t="s">
        <v>28</v>
      </c>
      <c r="AH82" s="21" t="s">
        <v>4</v>
      </c>
      <c r="AI82" s="5" t="s">
        <v>52</v>
      </c>
      <c r="AJ82" s="292" t="s">
        <v>283</v>
      </c>
      <c r="AK82" s="21" t="s">
        <v>26</v>
      </c>
      <c r="AL82" s="21" t="s">
        <v>27</v>
      </c>
      <c r="AM82" s="21" t="s">
        <v>28</v>
      </c>
      <c r="AN82" s="368"/>
      <c r="AO82" s="5" t="s">
        <v>4</v>
      </c>
      <c r="AP82" s="5" t="s">
        <v>52</v>
      </c>
      <c r="AQ82" s="292" t="s">
        <v>283</v>
      </c>
      <c r="AR82" s="21" t="s">
        <v>53</v>
      </c>
      <c r="AS82" s="21" t="s">
        <v>27</v>
      </c>
      <c r="AT82" s="21" t="s">
        <v>28</v>
      </c>
      <c r="AU82" s="21" t="s">
        <v>4</v>
      </c>
      <c r="AV82" s="5" t="s">
        <v>52</v>
      </c>
      <c r="AW82" s="292" t="s">
        <v>283</v>
      </c>
      <c r="AX82" s="21" t="s">
        <v>53</v>
      </c>
      <c r="AY82" s="21" t="s">
        <v>27</v>
      </c>
      <c r="AZ82" s="21" t="s">
        <v>28</v>
      </c>
      <c r="BA82" s="5"/>
    </row>
    <row r="83" spans="1:53" s="6" customFormat="1" ht="15" customHeight="1" x14ac:dyDescent="0.35">
      <c r="A83" s="413"/>
      <c r="B83" s="5" t="str">
        <f>'[3]Retail revenues - voice'!H10</f>
        <v>Albania</v>
      </c>
      <c r="C83" s="19" t="e">
        <f>'[3]Retail revenues - voice'!K10/'[3]Retail volumes - voice'!K10</f>
        <v>#DIV/0!</v>
      </c>
      <c r="D83" s="19">
        <f>'[3]Retail revenues - voice'!J10/'[3]Retail volumes - voice'!J10</f>
        <v>3.7741199002343163E-2</v>
      </c>
      <c r="E83" s="19">
        <f>'[3]Retail revenues - voice'!L10/'[3]Retail volumes - voice'!L10</f>
        <v>1.2785712370903616E-2</v>
      </c>
      <c r="F83" s="19">
        <f>'[3]Retail revenues - voice'!M10/'[3]Retail volumes - voice'!M10</f>
        <v>3.7433929869299519E-2</v>
      </c>
      <c r="G83" s="19">
        <f>'[3]Retail revenues - voice'!N10/'[3]Retail volumes - voice'!N10</f>
        <v>7.4595407609023834E-2</v>
      </c>
      <c r="H83" s="19" t="str">
        <f>'[3]Retail revenues - voice'!H10</f>
        <v>Albania</v>
      </c>
      <c r="I83" s="19" t="e">
        <f>'[3]Retail revenues - voice'!Q10/'[3]Retail volumes - voice'!Q10</f>
        <v>#DIV/0!</v>
      </c>
      <c r="J83" s="19">
        <f>'[3]Retail revenues - voice'!P10/'[3]Retail volumes - voice'!P10</f>
        <v>4.3992891840367164E-2</v>
      </c>
      <c r="K83" s="19">
        <f>'[3]Retail revenues - voice'!R10/'[3]Retail volumes - voice'!R10</f>
        <v>1.4019905648492341E-2</v>
      </c>
      <c r="L83" s="19">
        <f>'[3]Retail revenues - voice'!S10/'[3]Retail volumes - voice'!S10</f>
        <v>5.8904774301721162E-2</v>
      </c>
      <c r="M83" s="19">
        <f>'[3]Retail revenues - voice'!T10/'[3]Retail volumes - voice'!T10</f>
        <v>6.9698299366978397E-2</v>
      </c>
      <c r="N83" s="368"/>
      <c r="O83" s="5" t="str">
        <f>'[3]Retail revenues - voice'!H20</f>
        <v>Albania</v>
      </c>
      <c r="P83" s="19" t="e">
        <f>'[3]Retail revenues - voice'!K20/'[3]Retail volumes - voice'!K20</f>
        <v>#DIV/0!</v>
      </c>
      <c r="Q83" s="19">
        <f>'[3]Retail revenues - voice'!J20/'[3]Retail volumes - voice'!J20</f>
        <v>2.8342260577382677E-2</v>
      </c>
      <c r="R83" s="19">
        <f>'[3]Retail revenues - voice'!L20/'[3]Retail volumes - voice'!L20</f>
        <v>2.448334908810833E-4</v>
      </c>
      <c r="S83" s="19">
        <f>'[3]Retail revenues - voice'!M20/'[3]Retail volumes - voice'!M20</f>
        <v>4.9778792337745785E-2</v>
      </c>
      <c r="T83" s="19">
        <f>'[3]Retail revenues - voice'!N20/'[3]Retail volumes - voice'!N20</f>
        <v>2.0097337300806442E-2</v>
      </c>
      <c r="U83" s="19" t="str">
        <f>'[3]Retail revenues - voice'!H20</f>
        <v>Albania</v>
      </c>
      <c r="V83" s="19" t="e">
        <f>'[3]Retail revenues - voice'!Q20/'[3]Retail volumes - voice'!Q20</f>
        <v>#DIV/0!</v>
      </c>
      <c r="W83" s="19">
        <f>'[3]Retail revenues - voice'!P20/'[3]Retail volumes - voice'!P20</f>
        <v>3.5792126410009478E-2</v>
      </c>
      <c r="X83" s="19">
        <f>'[3]Retail revenues - voice'!R20/'[3]Retail volumes - voice'!R20</f>
        <v>7.0123279544669255E-4</v>
      </c>
      <c r="Y83" s="19">
        <f>'[3]Retail revenues - voice'!S20/'[3]Retail volumes - voice'!S20</f>
        <v>9.1632730779264079E-2</v>
      </c>
      <c r="Z83" s="19">
        <f>'[3]Retail revenues - voice'!T20/'[3]Retail volumes - voice'!T20</f>
        <v>1.7863053699786031E-2</v>
      </c>
      <c r="AA83" s="368"/>
      <c r="AB83" s="22" t="str">
        <f>'[3]Retail revenues - SMS'!H10</f>
        <v>Albania</v>
      </c>
      <c r="AC83" s="19" t="e">
        <f>'[3]Retail revenues - SMS'!K10/'[3]Retail volumes - SMS'!K10</f>
        <v>#DIV/0!</v>
      </c>
      <c r="AD83" s="19">
        <f>'[3]Retail revenues - SMS'!J10/'[3]Retail volumes - SMS'!J10</f>
        <v>2.1274203450574896E-3</v>
      </c>
      <c r="AE83" s="19">
        <f>'[3]Retail revenues - SMS'!L10/'[3]Retail volumes - SMS'!L10</f>
        <v>9.823300120305337E-4</v>
      </c>
      <c r="AF83" s="19">
        <f>'[3]Retail revenues - SMS'!M10/'[3]Retail volumes - SMS'!M10</f>
        <v>1.8547303478889922E-2</v>
      </c>
      <c r="AG83" s="19">
        <f>'[3]Retail revenues - SMS'!N10/'[3]Retail volumes - SMS'!N10</f>
        <v>2.1302638239521797E-2</v>
      </c>
      <c r="AH83" s="19" t="str">
        <f>'[3]Retail revenues - SMS'!H13</f>
        <v>Bosnia</v>
      </c>
      <c r="AI83" s="19" t="e">
        <f>'[3]Retail revenues - SMS'!Q13/'[3]Retail volumes - SMS'!Q13</f>
        <v>#DIV/0!</v>
      </c>
      <c r="AJ83" s="19">
        <v>2.2541231160931614E-3</v>
      </c>
      <c r="AK83" s="19">
        <v>8.6841011406095709E-4</v>
      </c>
      <c r="AL83" s="19">
        <v>1.9619879036285665E-2</v>
      </c>
      <c r="AM83" s="19">
        <v>1.9196349367399029E-2</v>
      </c>
      <c r="AN83" s="368"/>
      <c r="AO83" s="5" t="str">
        <f>'[3]Retail revenues - data'!H10</f>
        <v>Albania</v>
      </c>
      <c r="AP83" s="19" t="e">
        <f>'[3]Retail revenues - data'!K10/'[3]Retail volumes - data'!K10</f>
        <v>#DIV/0!</v>
      </c>
      <c r="AQ83" s="19">
        <f>'[3]Retail revenues - data'!J10/'[3]Retail volumes - data'!J10</f>
        <v>7.0962455513725958E-2</v>
      </c>
      <c r="AR83" s="19">
        <f>'[3]Retail revenues - data'!L10/'[3]Retail volumes - data'!L10</f>
        <v>0.27817847378883409</v>
      </c>
      <c r="AS83" s="19">
        <f>'[3]Retail revenues - data'!M10/'[3]Retail volumes - data'!M10</f>
        <v>0.9473231918722369</v>
      </c>
      <c r="AT83" s="19">
        <f>'[3]Retail revenues - data'!N10/'[3]Retail volumes - data'!N10</f>
        <v>4.0584667305088962</v>
      </c>
      <c r="AU83" s="19" t="str">
        <f>'[3]Retail revenues - data'!H13</f>
        <v>Bosnia</v>
      </c>
      <c r="AV83" s="19" t="e">
        <f>'[3]Retail revenues - data'!Q13/'[3]Retail volumes - data'!Q13</f>
        <v>#DIV/0!</v>
      </c>
      <c r="AW83" s="19">
        <v>6.5468620887247878E-2</v>
      </c>
      <c r="AX83" s="19">
        <v>0.33766726027320387</v>
      </c>
      <c r="AY83" s="19">
        <v>0.76529212534308033</v>
      </c>
      <c r="AZ83" s="19">
        <v>1.1747010522351766</v>
      </c>
      <c r="BA83" s="5"/>
    </row>
    <row r="84" spans="1:53" s="6" customFormat="1" ht="15" customHeight="1" x14ac:dyDescent="0.35">
      <c r="A84" s="413"/>
      <c r="B84" s="5" t="str">
        <f>'[3]Retail revenues - voice'!H13</f>
        <v>Bosnia</v>
      </c>
      <c r="C84" s="19" t="e">
        <f>'[3]Retail revenues - voice'!K13/'[3]Retail volumes - voice'!K13</f>
        <v>#DIV/0!</v>
      </c>
      <c r="D84" s="19">
        <f>'[3]Retail revenues - voice'!J13/'[3]Retail volumes - voice'!J13</f>
        <v>4.2065495911686311E-2</v>
      </c>
      <c r="E84" s="19" t="e">
        <f>'[3]Retail revenues - voice'!L13/'[3]Retail volumes - voice'!L13</f>
        <v>#DIV/0!</v>
      </c>
      <c r="F84" s="19">
        <f>'[3]Retail revenues - voice'!M13/'[3]Retail volumes - voice'!M13</f>
        <v>0.99667656008097871</v>
      </c>
      <c r="G84" s="19">
        <f>'[3]Retail revenues - voice'!N13/'[3]Retail volumes - voice'!N13</f>
        <v>1.3696261401342555</v>
      </c>
      <c r="H84" s="19" t="str">
        <f>'[3]Retail revenues - voice'!H13</f>
        <v>Bosnia</v>
      </c>
      <c r="I84" s="19" t="e">
        <f>'[3]Retail revenues - voice'!Q13/'[3]Retail volumes - voice'!Q13</f>
        <v>#DIV/0!</v>
      </c>
      <c r="J84" s="19">
        <f>'[3]Retail revenues - voice'!P13/'[3]Retail volumes - voice'!P13</f>
        <v>3.9931465201010666E-2</v>
      </c>
      <c r="K84" s="19" t="e">
        <f>'[3]Retail revenues - voice'!R13/'[3]Retail volumes - voice'!R13</f>
        <v>#DIV/0!</v>
      </c>
      <c r="L84" s="19">
        <f>'[3]Retail revenues - voice'!S13/'[3]Retail volumes - voice'!S13</f>
        <v>0.95543600057986999</v>
      </c>
      <c r="M84" s="19">
        <f>'[3]Retail revenues - voice'!T13/'[3]Retail volumes - voice'!T13</f>
        <v>1.317231158804816</v>
      </c>
      <c r="N84" s="368"/>
      <c r="O84" s="5" t="str">
        <f>'[3]Retail revenues - voice'!H23</f>
        <v>Bosnia</v>
      </c>
      <c r="P84" s="19" t="e">
        <f>'[3]Retail revenues - voice'!K23/'[3]Retail volumes - voice'!K23</f>
        <v>#DIV/0!</v>
      </c>
      <c r="Q84" s="19">
        <f>'[3]Retail revenues - voice'!J23/'[3]Retail volumes - voice'!J23</f>
        <v>1.1148059746652493E-5</v>
      </c>
      <c r="R84" s="19" t="e">
        <f>'[3]Retail revenues - voice'!L23/'[3]Retail volumes - voice'!L23</f>
        <v>#DIV/0!</v>
      </c>
      <c r="S84" s="19">
        <f>'[3]Retail revenues - voice'!M23/'[3]Retail volumes - voice'!M23</f>
        <v>0.43560507889076477</v>
      </c>
      <c r="T84" s="19">
        <f>'[3]Retail revenues - voice'!N23/'[3]Retail volumes - voice'!N23</f>
        <v>0.39968057648924188</v>
      </c>
      <c r="U84" s="19" t="str">
        <f>'[3]Retail revenues - voice'!H23</f>
        <v>Bosnia</v>
      </c>
      <c r="V84" s="19" t="e">
        <f>'[3]Retail revenues - voice'!Q23/'[3]Retail volumes - voice'!Q23</f>
        <v>#DIV/0!</v>
      </c>
      <c r="W84" s="19">
        <f>'[3]Retail revenues - voice'!P23/'[3]Retail volumes - voice'!P23</f>
        <v>1.7370917680097227E-5</v>
      </c>
      <c r="X84" s="19" t="e">
        <f>'[3]Retail revenues - voice'!R23/'[3]Retail volumes - voice'!R23</f>
        <v>#DIV/0!</v>
      </c>
      <c r="Y84" s="19">
        <f>'[3]Retail revenues - voice'!S23/'[3]Retail volumes - voice'!S23</f>
        <v>0.43041711230771801</v>
      </c>
      <c r="Z84" s="19">
        <f>'[3]Retail revenues - voice'!T23/'[3]Retail volumes - voice'!T23</f>
        <v>0.3702439019852925</v>
      </c>
      <c r="AA84" s="368"/>
      <c r="AB84" s="22" t="str">
        <f>'[3]Retail revenues - SMS'!H13</f>
        <v>Bosnia</v>
      </c>
      <c r="AC84" s="19" t="e">
        <f>'[3]Retail revenues - SMS'!K13/'[3]Retail volumes - SMS'!K13</f>
        <v>#DIV/0!</v>
      </c>
      <c r="AD84" s="19">
        <f>'[3]Retail revenues - SMS'!J13/'[3]Retail volumes - SMS'!J13</f>
        <v>1.6278079646425997E-2</v>
      </c>
      <c r="AE84" s="19" t="e">
        <f>'[3]Retail revenues - SMS'!L13/'[3]Retail volumes - SMS'!L13</f>
        <v>#DIV/0!</v>
      </c>
      <c r="AF84" s="19">
        <f>'[3]Retail revenues - SMS'!M13/'[3]Retail volumes - SMS'!M13</f>
        <v>0.21871484012046488</v>
      </c>
      <c r="AG84" s="19">
        <f>'[3]Retail revenues - SMS'!N13/'[3]Retail volumes - SMS'!N13</f>
        <v>0.20640495041571305</v>
      </c>
      <c r="AH84" s="19" t="str">
        <f>'[3]Retail revenues - SMS'!H10</f>
        <v>Albania</v>
      </c>
      <c r="AI84" s="19" t="e">
        <f>'[3]Retail revenues - SMS'!Q10/'[3]Retail volumes - SMS'!Q10</f>
        <v>#DIV/0!</v>
      </c>
      <c r="AJ84" s="19">
        <v>1.6064095273099575E-2</v>
      </c>
      <c r="AK84" s="19" t="e">
        <v>#DIV/0!</v>
      </c>
      <c r="AL84" s="19">
        <v>0.21039628710590999</v>
      </c>
      <c r="AM84" s="19">
        <v>0.2138335180335694</v>
      </c>
      <c r="AN84" s="368"/>
      <c r="AO84" s="5" t="str">
        <f>'[3]Retail revenues - data'!H13</f>
        <v>Bosnia</v>
      </c>
      <c r="AP84" s="19" t="e">
        <f>'[3]Retail revenues - data'!K13/'[3]Retail volumes - data'!K13</f>
        <v>#DIV/0!</v>
      </c>
      <c r="AQ84" s="19">
        <f>'[3]Retail revenues - data'!J13/'[3]Retail volumes - data'!J13</f>
        <v>0.17465554463312646</v>
      </c>
      <c r="AR84" s="19">
        <f>'[3]Retail revenues - data'!L13/'[3]Retail volumes - data'!L13</f>
        <v>23.905834600651271</v>
      </c>
      <c r="AS84" s="19">
        <f>'[3]Retail revenues - data'!M13/'[3]Retail volumes - data'!M13</f>
        <v>66.868790198601545</v>
      </c>
      <c r="AT84" s="19">
        <f>'[3]Retail revenues - data'!N13/'[3]Retail volumes - data'!N13</f>
        <v>47.643131515067026</v>
      </c>
      <c r="AU84" s="19" t="str">
        <f>'[3]Retail revenues - data'!H10</f>
        <v>Albania</v>
      </c>
      <c r="AV84" s="19" t="e">
        <f>'[3]Retail revenues - data'!Q10/'[3]Retail volumes - data'!Q10</f>
        <v>#DIV/0!</v>
      </c>
      <c r="AW84" s="19">
        <v>0.23286378677552361</v>
      </c>
      <c r="AX84" s="19">
        <v>11.682774438754965</v>
      </c>
      <c r="AY84" s="19">
        <v>68.210481563080165</v>
      </c>
      <c r="AZ84" s="19">
        <v>62.771137447234779</v>
      </c>
      <c r="BA84" s="5"/>
    </row>
    <row r="85" spans="1:53" s="6" customFormat="1" ht="15" customHeight="1" x14ac:dyDescent="0.35">
      <c r="A85" s="413"/>
      <c r="B85" s="5" t="str">
        <f>'[3]Retail revenues - voice'!H8</f>
        <v>Kosovo</v>
      </c>
      <c r="C85" s="19" t="e">
        <f>'[3]Retail revenues - voice'!K8/'[3]Retail volumes - voice'!K8</f>
        <v>#DIV/0!</v>
      </c>
      <c r="D85" s="19">
        <f>'[3]Retail revenues - voice'!J8/'[3]Retail volumes - voice'!J8</f>
        <v>0.1629016859761091</v>
      </c>
      <c r="E85" s="19" t="e">
        <f>'[3]Retail revenues - voice'!L8/'[3]Retail volumes - voice'!L8</f>
        <v>#DIV/0!</v>
      </c>
      <c r="F85" s="19">
        <f>'[3]Retail revenues - voice'!M8/'[3]Retail volumes - voice'!M8</f>
        <v>0.46950671451793569</v>
      </c>
      <c r="G85" s="19">
        <f>'[3]Retail revenues - voice'!N8/'[3]Retail volumes - voice'!N8</f>
        <v>1.2087505372263376</v>
      </c>
      <c r="H85" s="19" t="str">
        <f>'[3]Retail revenues - voice'!H8</f>
        <v>Kosovo</v>
      </c>
      <c r="I85" s="19" t="e">
        <f>'[3]Retail revenues - voice'!Q8/'[3]Retail volumes - voice'!Q8</f>
        <v>#DIV/0!</v>
      </c>
      <c r="J85" s="19">
        <f>'[3]Retail revenues - voice'!P8/'[3]Retail volumes - voice'!P8</f>
        <v>0.16684760250688255</v>
      </c>
      <c r="K85" s="19" t="e">
        <f>'[3]Retail revenues - voice'!R8/'[3]Retail volumes - voice'!R8</f>
        <v>#DIV/0!</v>
      </c>
      <c r="L85" s="19">
        <f>'[3]Retail revenues - voice'!S8/'[3]Retail volumes - voice'!S8</f>
        <v>0.50619342603289819</v>
      </c>
      <c r="M85" s="19">
        <f>'[3]Retail revenues - voice'!T8/'[3]Retail volumes - voice'!T8</f>
        <v>1.2449646279848117</v>
      </c>
      <c r="N85" s="368"/>
      <c r="O85" s="5" t="str">
        <f>'[3]Retail revenues - voice'!H18</f>
        <v>Kosovo</v>
      </c>
      <c r="P85" s="19" t="e">
        <f>'[3]Retail revenues - voice'!K18/'[3]Retail volumes - voice'!K18</f>
        <v>#DIV/0!</v>
      </c>
      <c r="Q85" s="19">
        <f>'[3]Retail revenues - voice'!J18/'[3]Retail volumes - voice'!J18</f>
        <v>2.9750545130293127E-4</v>
      </c>
      <c r="R85" s="19" t="e">
        <f>'[3]Retail revenues - voice'!L18/'[3]Retail volumes - voice'!L18</f>
        <v>#DIV/0!</v>
      </c>
      <c r="S85" s="19">
        <f>'[3]Retail revenues - voice'!M18/'[3]Retail volumes - voice'!M18</f>
        <v>0.17036223586633434</v>
      </c>
      <c r="T85" s="19">
        <f>'[3]Retail revenues - voice'!N18/'[3]Retail volumes - voice'!N18</f>
        <v>0.35312031226545076</v>
      </c>
      <c r="U85" s="19" t="str">
        <f>'[3]Retail revenues - voice'!H18</f>
        <v>Kosovo</v>
      </c>
      <c r="V85" s="19" t="e">
        <f>'[3]Retail revenues - voice'!Q18/'[3]Retail volumes - voice'!Q18</f>
        <v>#DIV/0!</v>
      </c>
      <c r="W85" s="19">
        <f>'[3]Retail revenues - voice'!P18/'[3]Retail volumes - voice'!P18</f>
        <v>1.7977498324523168E-4</v>
      </c>
      <c r="X85" s="19" t="e">
        <f>'[3]Retail revenues - voice'!R18/'[3]Retail volumes - voice'!R18</f>
        <v>#DIV/0!</v>
      </c>
      <c r="Y85" s="19">
        <f>'[3]Retail revenues - voice'!S18/'[3]Retail volumes - voice'!S18</f>
        <v>0.1848233664615232</v>
      </c>
      <c r="Z85" s="19">
        <f>'[3]Retail revenues - voice'!T18/'[3]Retail volumes - voice'!T18</f>
        <v>0.40521300026601154</v>
      </c>
      <c r="AA85" s="368"/>
      <c r="AB85" s="22" t="str">
        <f>'[3]Retail revenues - SMS'!H8</f>
        <v>Kosovo</v>
      </c>
      <c r="AC85" s="19" t="e">
        <f>'[3]Retail revenues - SMS'!K8/'[3]Retail volumes - SMS'!K8</f>
        <v>#DIV/0!</v>
      </c>
      <c r="AD85" s="19">
        <f>'[3]Retail revenues - SMS'!J8/'[3]Retail volumes - SMS'!J8</f>
        <v>5.4195042598362241E-2</v>
      </c>
      <c r="AE85" s="19" t="e">
        <f>'[3]Retail revenues - SMS'!L8/'[3]Retail volumes - SMS'!L8</f>
        <v>#DIV/0!</v>
      </c>
      <c r="AF85" s="19">
        <f>'[3]Retail revenues - SMS'!M8/'[3]Retail volumes - SMS'!M8</f>
        <v>0.44548302169610088</v>
      </c>
      <c r="AG85" s="19">
        <f>'[3]Retail revenues - SMS'!N8/'[3]Retail volumes - SMS'!N8</f>
        <v>0.23763543658381134</v>
      </c>
      <c r="AH85" s="19" t="str">
        <f>'[3]Retail revenues - SMS'!H8</f>
        <v>Kosovo</v>
      </c>
      <c r="AI85" s="19" t="e">
        <f>'[3]Retail revenues - SMS'!Q8/'[3]Retail volumes - SMS'!Q8</f>
        <v>#DIV/0!</v>
      </c>
      <c r="AJ85" s="19">
        <v>5.3013307322510972E-2</v>
      </c>
      <c r="AK85" s="19" t="e">
        <v>#DIV/0!</v>
      </c>
      <c r="AL85" s="19">
        <v>0.44611454611153489</v>
      </c>
      <c r="AM85" s="19">
        <v>0.17169008545175016</v>
      </c>
      <c r="AN85" s="368"/>
      <c r="AO85" s="5" t="str">
        <f>'[3]Retail revenues - data'!H8</f>
        <v>Kosovo</v>
      </c>
      <c r="AP85" s="19" t="e">
        <f>'[3]Retail revenues - data'!K8/'[3]Retail volumes - data'!K8</f>
        <v>#DIV/0!</v>
      </c>
      <c r="AQ85" s="19">
        <f>'[3]Retail revenues - data'!J8/'[3]Retail volumes - data'!J8</f>
        <v>7.831625124771846</v>
      </c>
      <c r="AR85" s="19">
        <f>'[3]Retail revenues - data'!L8/'[3]Retail volumes - data'!L8</f>
        <v>0</v>
      </c>
      <c r="AS85" s="19">
        <f>'[3]Retail revenues - data'!M8/'[3]Retail volumes - data'!M8</f>
        <v>0.37275365776619956</v>
      </c>
      <c r="AT85" s="19">
        <f>'[3]Retail revenues - data'!N8/'[3]Retail volumes - data'!N8</f>
        <v>1.5703189407023606</v>
      </c>
      <c r="AU85" s="19" t="str">
        <f>'[3]Retail revenues - data'!H8</f>
        <v>Kosovo</v>
      </c>
      <c r="AV85" s="19" t="e">
        <f>'[3]Retail revenues - data'!Q8/'[3]Retail volumes - data'!Q8</f>
        <v>#DIV/0!</v>
      </c>
      <c r="AW85" s="19">
        <v>8.0818686646474358</v>
      </c>
      <c r="AX85" s="19">
        <v>0</v>
      </c>
      <c r="AY85" s="19">
        <v>2.8468905407863443</v>
      </c>
      <c r="AZ85" s="19">
        <v>9.2838066424021832</v>
      </c>
      <c r="BA85" s="5"/>
    </row>
    <row r="86" spans="1:53" ht="15.75" customHeight="1" x14ac:dyDescent="0.35">
      <c r="A86" s="413"/>
      <c r="B86" s="5" t="str">
        <f>'[3]Retail revenues - voice'!H9</f>
        <v>Montenegro</v>
      </c>
      <c r="C86" s="19" t="e">
        <f>'[3]Retail revenues - voice'!K9/'[3]Retail volumes - voice'!K9</f>
        <v>#DIV/0!</v>
      </c>
      <c r="D86" s="19">
        <f>'[3]Retail revenues - voice'!J9/'[3]Retail volumes - voice'!J9</f>
        <v>9.2395225726224928E-3</v>
      </c>
      <c r="E86" s="19">
        <f>'[3]Retail revenues - voice'!L9/'[3]Retail volumes - voice'!L9</f>
        <v>4.7303341493514492E-2</v>
      </c>
      <c r="F86" s="19">
        <f>'[3]Retail revenues - voice'!M9/'[3]Retail volumes - voice'!M9</f>
        <v>0.73257842226386727</v>
      </c>
      <c r="G86" s="19">
        <f>'[3]Retail revenues - voice'!N9/'[3]Retail volumes - voice'!N9</f>
        <v>1.576959326341931</v>
      </c>
      <c r="H86" s="19" t="str">
        <f>'[3]Retail revenues - voice'!H9</f>
        <v>Montenegro</v>
      </c>
      <c r="I86" s="19" t="e">
        <f>'[3]Retail revenues - voice'!Q9/'[3]Retail volumes - voice'!Q9</f>
        <v>#DIV/0!</v>
      </c>
      <c r="J86" s="19">
        <f>'[3]Retail revenues - voice'!P9/'[3]Retail volumes - voice'!P9</f>
        <v>9.9029181652356482E-3</v>
      </c>
      <c r="K86" s="19">
        <f>'[3]Retail revenues - voice'!R9/'[3]Retail volumes - voice'!R9</f>
        <v>4.4584390347257877E-2</v>
      </c>
      <c r="L86" s="19">
        <f>'[3]Retail revenues - voice'!S9/'[3]Retail volumes - voice'!S9</f>
        <v>0.85879670346952686</v>
      </c>
      <c r="M86" s="19">
        <f>'[3]Retail revenues - voice'!T9/'[3]Retail volumes - voice'!T9</f>
        <v>1.5530012497056231</v>
      </c>
      <c r="N86" s="368"/>
      <c r="O86" s="5" t="str">
        <f>'[3]Retail revenues - voice'!H19</f>
        <v>Montenegro</v>
      </c>
      <c r="P86" s="19" t="e">
        <f>'[3]Retail revenues - voice'!K19/'[3]Retail volumes - voice'!K19</f>
        <v>#DIV/0!</v>
      </c>
      <c r="Q86" s="19">
        <f>'[3]Retail revenues - voice'!J19/'[3]Retail volumes - voice'!J19</f>
        <v>8.3604503323817534E-4</v>
      </c>
      <c r="R86" s="19">
        <f>'[3]Retail revenues - voice'!L19/'[3]Retail volumes - voice'!L19</f>
        <v>1.7942525960694562E-3</v>
      </c>
      <c r="S86" s="19">
        <f>'[3]Retail revenues - voice'!M19/'[3]Retail volumes - voice'!M19</f>
        <v>0.47636311405452947</v>
      </c>
      <c r="T86" s="19">
        <f>'[3]Retail revenues - voice'!N19/'[3]Retail volumes - voice'!N19</f>
        <v>0.76230105962114458</v>
      </c>
      <c r="U86" s="19" t="str">
        <f>'[3]Retail revenues - voice'!H19</f>
        <v>Montenegro</v>
      </c>
      <c r="V86" s="19" t="e">
        <f>'[3]Retail revenues - voice'!Q19/'[3]Retail volumes - voice'!Q19</f>
        <v>#DIV/0!</v>
      </c>
      <c r="W86" s="19">
        <f>'[3]Retail revenues - voice'!P19/'[3]Retail volumes - voice'!P19</f>
        <v>6.8512035980415077E-4</v>
      </c>
      <c r="X86" s="19">
        <f>'[3]Retail revenues - voice'!R19/'[3]Retail volumes - voice'!R19</f>
        <v>1.4751624993444717E-3</v>
      </c>
      <c r="Y86" s="19">
        <f>'[3]Retail revenues - voice'!S19/'[3]Retail volumes - voice'!S19</f>
        <v>0.4714022636848233</v>
      </c>
      <c r="Z86" s="19">
        <f>'[3]Retail revenues - voice'!T19/'[3]Retail volumes - voice'!T19</f>
        <v>0.75064957714514147</v>
      </c>
      <c r="AA86" s="368"/>
      <c r="AB86" s="22" t="str">
        <f>'[3]Retail revenues - SMS'!H9</f>
        <v>Montenegro</v>
      </c>
      <c r="AC86" s="19" t="e">
        <f>'[3]Retail revenues - SMS'!K9/'[3]Retail volumes - SMS'!K9</f>
        <v>#DIV/0!</v>
      </c>
      <c r="AD86" s="19">
        <f>'[3]Retail revenues - SMS'!J9/'[3]Retail volumes - SMS'!J9</f>
        <v>1.2903339988536523E-2</v>
      </c>
      <c r="AE86" s="19">
        <f>'[3]Retail revenues - SMS'!L9/'[3]Retail volumes - SMS'!L9</f>
        <v>1.048282756908504E-2</v>
      </c>
      <c r="AF86" s="19">
        <f>'[3]Retail revenues - SMS'!M9/'[3]Retail volumes - SMS'!M9</f>
        <v>0.24147228861146497</v>
      </c>
      <c r="AG86" s="19">
        <f>'[3]Retail revenues - SMS'!N9/'[3]Retail volumes - SMS'!N9</f>
        <v>2.6666886682144952E-2</v>
      </c>
      <c r="AH86" s="19" t="str">
        <f>'[3]Retail revenues - SMS'!H12</f>
        <v>North Macedonia</v>
      </c>
      <c r="AI86" s="19" t="e">
        <f>'[3]Retail revenues - SMS'!Q12/'[3]Retail volumes - SMS'!Q12</f>
        <v>#DIV/0!</v>
      </c>
      <c r="AJ86" s="19">
        <v>1.2836225074364107E-2</v>
      </c>
      <c r="AK86" s="19">
        <v>1.0399358421587842E-2</v>
      </c>
      <c r="AL86" s="19">
        <v>0.2426395125816535</v>
      </c>
      <c r="AM86" s="19">
        <v>2.7726610249954618E-2</v>
      </c>
      <c r="AN86" s="368"/>
      <c r="AO86" s="5" t="str">
        <f>'[3]Retail revenues - data'!H9</f>
        <v>Montenegro</v>
      </c>
      <c r="AP86" s="19">
        <f>'[3]Retail revenues - data'!K9/'[3]Retail volumes - data'!K9</f>
        <v>5.3946245272825504</v>
      </c>
      <c r="AQ86" s="19">
        <v>7.1970091403925532E-2</v>
      </c>
      <c r="AR86" s="19">
        <f>'[3]Retail revenues - data'!L9/'[3]Retail volumes - data'!L9</f>
        <v>0.33469881101949173</v>
      </c>
      <c r="AS86" s="19">
        <f>'[3]Retail revenues - data'!M9/'[3]Retail volumes - data'!M9</f>
        <v>91.254714789266288</v>
      </c>
      <c r="AT86" s="19">
        <f>'[3]Retail revenues - data'!N9/'[3]Retail volumes - data'!N9</f>
        <v>224.81694326721029</v>
      </c>
      <c r="AU86" s="19" t="str">
        <f>'[3]Retail revenues - data'!H9</f>
        <v>Montenegro</v>
      </c>
      <c r="AV86" s="19">
        <f>'[3]Retail revenues - data'!Q9/'[3]Retail volumes - data'!Q9</f>
        <v>5.4461936049058259</v>
      </c>
      <c r="AW86" s="19">
        <v>0.42887649523921789</v>
      </c>
      <c r="AX86" s="19">
        <v>8.6867743714937468E-2</v>
      </c>
      <c r="AY86" s="19">
        <v>88.417145953306076</v>
      </c>
      <c r="AZ86" s="19">
        <v>1.3555422143479561</v>
      </c>
      <c r="BA86" s="1"/>
    </row>
    <row r="87" spans="1:53" ht="15.75" customHeight="1" x14ac:dyDescent="0.35">
      <c r="A87" s="413"/>
      <c r="B87" s="5" t="str">
        <f>'[3]Retail revenues - voice'!H12</f>
        <v>North Macedonia</v>
      </c>
      <c r="C87" s="19" t="e">
        <f>'[3]Retail revenues - voice'!K12/'[3]Retail volumes - voice'!K12</f>
        <v>#DIV/0!</v>
      </c>
      <c r="D87" s="19">
        <f>'[3]Retail revenues - voice'!J12/'[3]Retail volumes - voice'!J12</f>
        <v>3.283403096120247E-3</v>
      </c>
      <c r="E87" s="19">
        <f>'[3]Retail revenues - voice'!L12/'[3]Retail volumes - voice'!L12</f>
        <v>1.6344964769032886E-3</v>
      </c>
      <c r="F87" s="19">
        <f>'[3]Retail revenues - voice'!M12/'[3]Retail volumes - voice'!M12</f>
        <v>1.1135756136151296</v>
      </c>
      <c r="G87" s="19">
        <f>'[3]Retail revenues - voice'!N12/'[3]Retail volumes - voice'!N12</f>
        <v>1.0515805180552174</v>
      </c>
      <c r="H87" s="19" t="str">
        <f>'[3]Retail revenues - voice'!H12</f>
        <v>North Macedonia</v>
      </c>
      <c r="I87" s="19" t="e">
        <f>'[3]Retail revenues - voice'!Q12/'[3]Retail volumes - voice'!Q12</f>
        <v>#DIV/0!</v>
      </c>
      <c r="J87" s="19">
        <f>'[3]Retail revenues - voice'!P12/'[3]Retail volumes - voice'!P12</f>
        <v>3.3485183069269825E-3</v>
      </c>
      <c r="K87" s="19">
        <f>'[3]Retail revenues - voice'!R12/'[3]Retail volumes - voice'!R12</f>
        <v>4.6850046397120608E-4</v>
      </c>
      <c r="L87" s="19">
        <f>'[3]Retail revenues - voice'!S12/'[3]Retail volumes - voice'!S12</f>
        <v>1.8510736934869425</v>
      </c>
      <c r="M87" s="19">
        <f>'[3]Retail revenues - voice'!T12/'[3]Retail volumes - voice'!T12</f>
        <v>1.015880221674571</v>
      </c>
      <c r="N87" s="368"/>
      <c r="O87" s="5" t="str">
        <f>'[3]Retail revenues - voice'!H22</f>
        <v>North Macedonia</v>
      </c>
      <c r="P87" s="19" t="e">
        <f>'[3]Retail revenues - voice'!K22/'[3]Retail volumes - voice'!K22</f>
        <v>#DIV/0!</v>
      </c>
      <c r="Q87" s="19">
        <f>'[3]Retail revenues - voice'!J22/'[3]Retail volumes - voice'!J22</f>
        <v>3.4878881972228158E-4</v>
      </c>
      <c r="R87" s="19">
        <f>'[3]Retail revenues - voice'!L22/'[3]Retail volumes - voice'!L22</f>
        <v>0</v>
      </c>
      <c r="S87" s="19">
        <v>0.36488013314643603</v>
      </c>
      <c r="T87" s="19">
        <v>0.2817686968152559</v>
      </c>
      <c r="U87" s="19" t="str">
        <f>'[3]Retail revenues - voice'!H22</f>
        <v>North Macedonia</v>
      </c>
      <c r="V87" s="19" t="e">
        <f>'[3]Retail revenues - voice'!Q22/'[3]Retail volumes - voice'!Q22</f>
        <v>#DIV/0!</v>
      </c>
      <c r="W87" s="19">
        <f>'[3]Retail revenues - voice'!P22/'[3]Retail volumes - voice'!P22</f>
        <v>5.0186180521722995E-4</v>
      </c>
      <c r="X87" s="19">
        <f>'[3]Retail revenues - voice'!R22/'[3]Retail volumes - voice'!R22</f>
        <v>0</v>
      </c>
      <c r="Y87" s="19">
        <f>'[3]Retail revenues - voice'!S22/'[3]Retail volumes - voice'!S22</f>
        <v>0.36407856034855296</v>
      </c>
      <c r="Z87" s="19">
        <f>'[3]Retail revenues - voice'!T22/'[3]Retail volumes - voice'!T22</f>
        <v>0.29125534377582801</v>
      </c>
      <c r="AA87" s="368"/>
      <c r="AB87" s="22" t="str">
        <f>'[3]Retail revenues - SMS'!H12</f>
        <v>North Macedonia</v>
      </c>
      <c r="AC87" s="19" t="e">
        <f>'[3]Retail revenues - SMS'!K12/'[3]Retail volumes - SMS'!K12</f>
        <v>#DIV/0!</v>
      </c>
      <c r="AD87" s="19">
        <f>'[3]Retail revenues - SMS'!J12/'[3]Retail volumes - SMS'!J12</f>
        <v>4.2685500210918699E-3</v>
      </c>
      <c r="AE87" s="19">
        <f>'[3]Retail revenues - SMS'!L12/'[3]Retail volumes - SMS'!L12</f>
        <v>5.3658536585365846E-2</v>
      </c>
      <c r="AF87" s="19">
        <f>'[3]Retail revenues - SMS'!M12/'[3]Retail volumes - SMS'!M12</f>
        <v>0.23021464659240054</v>
      </c>
      <c r="AG87" s="19">
        <f>'[3]Retail revenues - SMS'!N12/'[3]Retail volumes - SMS'!N12</f>
        <v>0.24441678820035315</v>
      </c>
      <c r="AH87" s="19" t="str">
        <f>'[3]Retail revenues - SMS'!H9</f>
        <v>Montenegro</v>
      </c>
      <c r="AI87" s="19" t="e">
        <f>'[3]Retail revenues - SMS'!Q9/'[3]Retail volumes - SMS'!Q9</f>
        <v>#DIV/0!</v>
      </c>
      <c r="AJ87" s="19">
        <v>6.080882197220111E-3</v>
      </c>
      <c r="AK87" s="19">
        <v>4.7006651884700663E-2</v>
      </c>
      <c r="AL87" s="19">
        <v>0.23290456047015703</v>
      </c>
      <c r="AM87" s="19">
        <v>0.25276232579472047</v>
      </c>
      <c r="AN87" s="368"/>
      <c r="AO87" s="5" t="str">
        <f>'[3]Retail revenues - data'!H12</f>
        <v>North Macedonia</v>
      </c>
      <c r="AP87" s="19" t="e">
        <f>'[3]Retail revenues - data'!K12/'[3]Retail volumes - data'!K12</f>
        <v>#DIV/0!</v>
      </c>
      <c r="AQ87" s="19">
        <f>'[3]Retail revenues - data'!J12/'[3]Retail volumes - data'!J12</f>
        <v>0.21423502938790234</v>
      </c>
      <c r="AR87" s="19">
        <f>'[3]Retail revenues - data'!L12/'[3]Retail volumes - data'!L12</f>
        <v>6.941713712203787E-2</v>
      </c>
      <c r="AS87" s="19">
        <f>'[3]Retail revenues - data'!M12/'[3]Retail volumes - data'!M12</f>
        <v>10.467409021175753</v>
      </c>
      <c r="AT87" s="19">
        <f>'[3]Retail revenues - data'!N12/'[3]Retail volumes - data'!N12</f>
        <v>0.68414890362228142</v>
      </c>
      <c r="AU87" s="385" t="str">
        <f>'[3]Retail revenues - data'!H12</f>
        <v>North Macedonia</v>
      </c>
      <c r="AV87" s="385" t="e">
        <f>'[3]Retail revenues - data'!Q12/'[3]Retail volumes - data'!Q12</f>
        <v>#DIV/0!</v>
      </c>
      <c r="AW87" s="385">
        <v>0.10679092018411432</v>
      </c>
      <c r="AX87" s="385">
        <v>0.34016556672702802</v>
      </c>
      <c r="AY87" s="385">
        <v>5.6535251801605302</v>
      </c>
      <c r="AZ87" s="385">
        <v>140.00544128233807</v>
      </c>
      <c r="BA87" s="1"/>
    </row>
    <row r="88" spans="1:53" ht="15.75" customHeight="1" x14ac:dyDescent="0.35">
      <c r="A88" s="413"/>
      <c r="B88" s="5" t="str">
        <f>'[3]Retail revenues - voice'!H11</f>
        <v>Serbia</v>
      </c>
      <c r="C88" s="19" t="e">
        <f>'[3]Retail revenues - voice'!K11/'[3]Retail volumes - voice'!K11</f>
        <v>#DIV/0!</v>
      </c>
      <c r="D88" s="19">
        <f>'[3]Retail revenues - voice'!J11/'[3]Retail volumes - voice'!J11</f>
        <v>1.0282939299052159E-2</v>
      </c>
      <c r="E88" s="19" t="e">
        <f>'[3]Retail revenues - voice'!L11/'[3]Retail volumes - voice'!L11</f>
        <v>#DIV/0!</v>
      </c>
      <c r="F88" s="19">
        <f>'[3]Retail revenues - voice'!M11/'[3]Retail volumes - voice'!M11</f>
        <v>0.74347151582860171</v>
      </c>
      <c r="G88" s="19">
        <f>'[3]Retail revenues - voice'!N11/'[3]Retail volumes - voice'!N11</f>
        <v>1.5867385003194214</v>
      </c>
      <c r="H88" s="19" t="str">
        <f>'[3]Retail revenues - voice'!H11</f>
        <v>Serbia</v>
      </c>
      <c r="I88" s="19" t="e">
        <f>'[3]Retail revenues - voice'!Q11/'[3]Retail volumes - voice'!Q11</f>
        <v>#DIV/0!</v>
      </c>
      <c r="J88" s="19">
        <f>'[3]Retail revenues - voice'!P11/'[3]Retail volumes - voice'!P11</f>
        <v>7.4047554873252226E-3</v>
      </c>
      <c r="K88" s="19" t="e">
        <f>'[3]Retail revenues - voice'!R11/'[3]Retail volumes - voice'!R11</f>
        <v>#DIV/0!</v>
      </c>
      <c r="L88" s="19">
        <f>'[3]Retail revenues - voice'!S11/'[3]Retail volumes - voice'!S11</f>
        <v>0.60770495736749108</v>
      </c>
      <c r="M88" s="19">
        <f>'[3]Retail revenues - voice'!T11/'[3]Retail volumes - voice'!T11</f>
        <v>1.4098089827958826</v>
      </c>
      <c r="N88" s="368"/>
      <c r="O88" s="5" t="str">
        <f>'[3]Retail revenues - voice'!H21</f>
        <v>Serbia</v>
      </c>
      <c r="P88" s="19" t="e">
        <f>'[3]Retail revenues - voice'!K21/'[3]Retail volumes - voice'!K21</f>
        <v>#DIV/0!</v>
      </c>
      <c r="Q88" s="19">
        <f>'[3]Retail revenues - voice'!J21/'[3]Retail volumes - voice'!J21</f>
        <v>4.1629072352787849E-4</v>
      </c>
      <c r="R88" s="19" t="e">
        <f>'[3]Retail revenues - voice'!L21/'[3]Retail volumes - voice'!L21</f>
        <v>#DIV/0!</v>
      </c>
      <c r="S88" s="19">
        <v>0.25743587599656509</v>
      </c>
      <c r="T88" s="19">
        <v>0.48328153862135059</v>
      </c>
      <c r="U88" s="19" t="str">
        <f>'[3]Retail revenues - voice'!H21</f>
        <v>Serbia</v>
      </c>
      <c r="V88" s="19" t="e">
        <f>'[3]Retail revenues - voice'!Q21/'[3]Retail volumes - voice'!Q21</f>
        <v>#DIV/0!</v>
      </c>
      <c r="W88" s="19">
        <f>'[3]Retail revenues - voice'!P21/'[3]Retail volumes - voice'!P21</f>
        <v>4.6252385288166384E-4</v>
      </c>
      <c r="X88" s="19" t="e">
        <f>'[3]Retail revenues - voice'!R21/'[3]Retail volumes - voice'!R21</f>
        <v>#DIV/0!</v>
      </c>
      <c r="Y88" s="19">
        <f>'[3]Retail revenues - voice'!S21/'[3]Retail volumes - voice'!S21</f>
        <v>0.20997196631791376</v>
      </c>
      <c r="Z88" s="19">
        <f>'[3]Retail revenues - voice'!T21/'[3]Retail volumes - voice'!T21</f>
        <v>0.45092075259439413</v>
      </c>
      <c r="AA88" s="368"/>
      <c r="AB88" s="22" t="str">
        <f>'[3]Retail revenues - SMS'!H11</f>
        <v>Serbia</v>
      </c>
      <c r="AC88" s="19" t="e">
        <f>'[3]Retail revenues - SMS'!K11/'[3]Retail volumes - SMS'!K11</f>
        <v>#DIV/0!</v>
      </c>
      <c r="AD88" s="19">
        <f>'[3]Retail revenues - SMS'!J11/'[3]Retail volumes - SMS'!J11</f>
        <v>5.0745075078720203E-3</v>
      </c>
      <c r="AE88" s="19" t="e">
        <f>'[3]Retail revenues - SMS'!L11/'[3]Retail volumes - SMS'!L11</f>
        <v>#DIV/0!</v>
      </c>
      <c r="AF88" s="19">
        <f>'[3]Retail revenues - SMS'!M11/'[3]Retail volumes - SMS'!M11</f>
        <v>0.12207514362302523</v>
      </c>
      <c r="AG88" s="19">
        <f>'[3]Retail revenues - SMS'!N11/'[3]Retail volumes - SMS'!N11</f>
        <v>0.19244262205767049</v>
      </c>
      <c r="AH88" s="19" t="str">
        <f>'[3]Retail revenues - SMS'!H11</f>
        <v>Serbia</v>
      </c>
      <c r="AI88" s="19" t="e">
        <f>'[3]Retail revenues - SMS'!Q11/'[3]Retail volumes - SMS'!Q11</f>
        <v>#DIV/0!</v>
      </c>
      <c r="AJ88" s="19">
        <v>3.8305306282054299E-3</v>
      </c>
      <c r="AK88" s="19" t="e">
        <v>#DIV/0!</v>
      </c>
      <c r="AL88" s="19">
        <v>0.12299800578974068</v>
      </c>
      <c r="AM88" s="19">
        <v>0.19596896432698513</v>
      </c>
      <c r="AN88" s="368"/>
      <c r="AO88" s="5" t="str">
        <f>'[3]Retail revenues - data'!H11</f>
        <v>Serbia</v>
      </c>
      <c r="AP88" s="19" t="e">
        <f>'[3]Retail revenues - data'!K11/'[3]Retail volumes - data'!K11</f>
        <v>#DIV/0!</v>
      </c>
      <c r="AQ88" s="19">
        <f>'[3]Retail revenues - data'!J11/'[3]Retail volumes - data'!J11</f>
        <v>0.12332844990686399</v>
      </c>
      <c r="AR88" s="19" t="e">
        <f>'[3]Retail revenues - data'!L11/'[3]Retail volumes - data'!L11</f>
        <v>#DIV/0!</v>
      </c>
      <c r="AS88" s="19">
        <f>'[3]Retail revenues - data'!M11/'[3]Retail volumes - data'!M11</f>
        <v>145.56595724510595</v>
      </c>
      <c r="AT88" s="19">
        <f>'[3]Retail revenues - data'!N11/'[3]Retail volumes - data'!N11</f>
        <v>543.78843441466859</v>
      </c>
      <c r="AU88" s="19" t="str">
        <f>'[3]Retail revenues - data'!H11</f>
        <v>Serbia</v>
      </c>
      <c r="AV88" s="19" t="e">
        <f>'[3]Retail revenues - data'!Q11/'[3]Retail volumes - data'!Q11</f>
        <v>#DIV/0!</v>
      </c>
      <c r="AW88" s="19">
        <v>0.13948966123045436</v>
      </c>
      <c r="AX88" s="19" t="e">
        <v>#DIV/0!</v>
      </c>
      <c r="AY88" s="19">
        <v>62.05877034358047</v>
      </c>
      <c r="AZ88" s="19">
        <v>395.14339622641512</v>
      </c>
      <c r="BA88" s="1"/>
    </row>
  </sheetData>
  <mergeCells count="42">
    <mergeCell ref="T51:V51"/>
    <mergeCell ref="Y51:AA51"/>
    <mergeCell ref="AD51:AF51"/>
    <mergeCell ref="A69:A77"/>
    <mergeCell ref="J69:J77"/>
    <mergeCell ref="B51:D51"/>
    <mergeCell ref="F51:H51"/>
    <mergeCell ref="J51:L51"/>
    <mergeCell ref="N51:P51"/>
    <mergeCell ref="B60:D60"/>
    <mergeCell ref="F60:H60"/>
    <mergeCell ref="J60:L60"/>
    <mergeCell ref="N60:P60"/>
    <mergeCell ref="A79:A88"/>
    <mergeCell ref="AD81:AF81"/>
    <mergeCell ref="S69:S77"/>
    <mergeCell ref="C70:E70"/>
    <mergeCell ref="L70:N70"/>
    <mergeCell ref="O70:Q70"/>
    <mergeCell ref="U70:W70"/>
    <mergeCell ref="X70:Z70"/>
    <mergeCell ref="A22:A25"/>
    <mergeCell ref="B42:D42"/>
    <mergeCell ref="F42:H42"/>
    <mergeCell ref="J42:L42"/>
    <mergeCell ref="N42:P42"/>
    <mergeCell ref="A2:A10"/>
    <mergeCell ref="K2:M3"/>
    <mergeCell ref="C3:E3"/>
    <mergeCell ref="P13:Q13"/>
    <mergeCell ref="B21:D21"/>
    <mergeCell ref="F21:H21"/>
    <mergeCell ref="J21:L21"/>
    <mergeCell ref="O21:Q21"/>
    <mergeCell ref="T3:V3"/>
    <mergeCell ref="W3:Y3"/>
    <mergeCell ref="B12:G12"/>
    <mergeCell ref="I12:N12"/>
    <mergeCell ref="B31:D31"/>
    <mergeCell ref="F31:H31"/>
    <mergeCell ref="J31:L31"/>
    <mergeCell ref="N31:P31"/>
  </mergeCells>
  <pageMargins left="0.7" right="0.7" top="0.78740157499999996" bottom="0.78740157499999996" header="0.3" footer="0.3"/>
  <pageSetup paperSize="9" orientation="portrait" verticalDpi="300" r:id="rId1"/>
  <tableParts count="4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88"/>
  <sheetViews>
    <sheetView topLeftCell="X64" zoomScale="56" zoomScaleNormal="56" workbookViewId="0">
      <selection activeCell="AM75" sqref="AM75"/>
    </sheetView>
  </sheetViews>
  <sheetFormatPr defaultColWidth="11.453125" defaultRowHeight="15.5" x14ac:dyDescent="0.35"/>
  <cols>
    <col min="1" max="1" width="14.7265625" style="35" customWidth="1"/>
    <col min="2" max="2" width="11.453125" style="2"/>
    <col min="3" max="3" width="21" style="2" customWidth="1"/>
    <col min="4" max="4" width="18.453125" style="2" customWidth="1"/>
    <col min="5" max="5" width="20.6328125" style="2" customWidth="1"/>
    <col min="6" max="6" width="18.453125" style="2" customWidth="1"/>
    <col min="7" max="7" width="20.81640625" style="2" customWidth="1"/>
    <col min="8" max="8" width="18.81640625" style="2" customWidth="1"/>
    <col min="9" max="9" width="15.453125" style="2" customWidth="1"/>
    <col min="10" max="10" width="14.90625" style="2" customWidth="1"/>
    <col min="11" max="11" width="18" style="2" customWidth="1"/>
    <col min="12" max="12" width="20.26953125" style="2" customWidth="1"/>
    <col min="13" max="13" width="19.453125" style="2" customWidth="1"/>
    <col min="14" max="15" width="19.26953125" style="2" customWidth="1"/>
    <col min="16" max="16" width="19.453125" style="2" customWidth="1"/>
    <col min="17" max="17" width="12" style="2" customWidth="1"/>
    <col min="18" max="18" width="11.453125" style="2"/>
    <col min="19" max="19" width="18.453125" style="2" customWidth="1"/>
    <col min="20" max="20" width="14.26953125" style="2" customWidth="1"/>
    <col min="21" max="21" width="15.26953125" style="2" customWidth="1"/>
    <col min="22" max="22" width="14.1796875" style="2" customWidth="1"/>
    <col min="23" max="23" width="14" style="2" customWidth="1"/>
    <col min="24" max="24" width="15.7265625" style="2" customWidth="1"/>
    <col min="25" max="25" width="10.54296875" style="2" bestFit="1" customWidth="1"/>
    <col min="26" max="26" width="11.453125" style="2"/>
    <col min="27" max="27" width="18.453125" style="2" customWidth="1"/>
    <col min="28" max="28" width="16.7265625" style="2" customWidth="1"/>
    <col min="29" max="29" width="14.08984375" style="2" customWidth="1"/>
    <col min="30" max="30" width="16.90625" style="2" customWidth="1"/>
    <col min="31" max="31" width="16.26953125" style="2" customWidth="1"/>
    <col min="32" max="32" width="16.54296875" style="2" customWidth="1"/>
    <col min="33" max="33" width="11.453125" style="2"/>
    <col min="34" max="34" width="19" style="2" customWidth="1"/>
    <col min="35" max="16384" width="11.453125" style="2"/>
  </cols>
  <sheetData>
    <row r="1" spans="1:25" s="38" customFormat="1" x14ac:dyDescent="0.35">
      <c r="A1" s="37"/>
    </row>
    <row r="2" spans="1:25" s="4" customFormat="1" ht="15" customHeight="1" x14ac:dyDescent="0.35">
      <c r="A2" s="410" t="s">
        <v>36</v>
      </c>
      <c r="B2" s="3" t="s">
        <v>37</v>
      </c>
      <c r="C2" s="3"/>
      <c r="D2" s="3"/>
      <c r="E2" s="3"/>
      <c r="F2" s="3"/>
      <c r="G2" s="3"/>
      <c r="H2" s="3"/>
      <c r="I2" s="3"/>
      <c r="J2" s="294" t="s">
        <v>248</v>
      </c>
      <c r="K2" s="390" t="s">
        <v>38</v>
      </c>
      <c r="L2" s="390"/>
      <c r="M2" s="390"/>
      <c r="N2" s="3"/>
    </row>
    <row r="3" spans="1:25" s="4" customFormat="1" ht="15" customHeight="1" x14ac:dyDescent="0.35">
      <c r="A3" s="410"/>
      <c r="B3" s="3" t="s">
        <v>22</v>
      </c>
      <c r="C3" s="401" t="s">
        <v>249</v>
      </c>
      <c r="D3" s="401"/>
      <c r="E3" s="401"/>
      <c r="F3" s="293"/>
      <c r="G3" s="26" t="s">
        <v>250</v>
      </c>
      <c r="H3" s="26"/>
      <c r="I3" s="26"/>
      <c r="J3" s="3"/>
      <c r="K3" s="390"/>
      <c r="L3" s="390"/>
      <c r="M3" s="390"/>
      <c r="N3" s="3"/>
      <c r="Q3" s="27"/>
      <c r="T3" s="407"/>
      <c r="U3" s="407"/>
      <c r="V3" s="407"/>
      <c r="W3" s="408"/>
      <c r="X3" s="408"/>
      <c r="Y3" s="408"/>
    </row>
    <row r="4" spans="1:25" s="6" customFormat="1" ht="29" x14ac:dyDescent="0.35">
      <c r="A4" s="410"/>
      <c r="B4" s="5" t="s">
        <v>4</v>
      </c>
      <c r="C4" s="21" t="s">
        <v>39</v>
      </c>
      <c r="D4" s="21" t="s">
        <v>40</v>
      </c>
      <c r="E4" s="21" t="s">
        <v>41</v>
      </c>
      <c r="F4" s="21" t="s">
        <v>4</v>
      </c>
      <c r="G4" s="21" t="s">
        <v>39</v>
      </c>
      <c r="H4" s="21" t="s">
        <v>40</v>
      </c>
      <c r="I4" s="21" t="s">
        <v>41</v>
      </c>
      <c r="J4" s="5"/>
      <c r="K4" s="19" t="s">
        <v>4</v>
      </c>
      <c r="L4" s="19" t="s">
        <v>249</v>
      </c>
      <c r="M4" s="21" t="s">
        <v>250</v>
      </c>
      <c r="N4" s="5" t="s">
        <v>284</v>
      </c>
      <c r="Q4" s="28"/>
      <c r="T4" s="28"/>
      <c r="U4" s="28"/>
      <c r="V4" s="28"/>
      <c r="W4" s="28"/>
      <c r="X4" s="28"/>
      <c r="Y4" s="28"/>
    </row>
    <row r="5" spans="1:25" s="6" customFormat="1" ht="15" customHeight="1" x14ac:dyDescent="0.35">
      <c r="A5" s="410"/>
      <c r="B5" s="5" t="str">
        <f>'[2]List of NRAs'!A5</f>
        <v>Albania</v>
      </c>
      <c r="C5" s="19">
        <f>'[2]Retail revenues - voice'!C10/[2]Subscribers!H10/3</f>
        <v>0.13244009999719109</v>
      </c>
      <c r="D5" s="19">
        <f>'[2]Retail revenues - SMS'!C10/[2]Subscribers!H10/3</f>
        <v>1.1571063774653561E-2</v>
      </c>
      <c r="E5" s="19">
        <f>'[2]Retail revenues - data'!C10/[2]Subscribers!H10/3</f>
        <v>7.4606923431394648E-2</v>
      </c>
      <c r="F5" s="19" t="str">
        <f>'[2]Retail revenues - voice'!B10</f>
        <v>Albania</v>
      </c>
      <c r="G5" s="19">
        <f>'[2]Retail revenues - voice'!D10/[2]Subscribers!N10/3</f>
        <v>9.4250125837182841E-2</v>
      </c>
      <c r="H5" s="19">
        <f>'[2]Retail revenues - SMS'!D10/[2]Subscribers!N10/3</f>
        <v>1.005825196888371E-2</v>
      </c>
      <c r="I5" s="19">
        <f>'[2]Retail revenues - data'!D10/[2]Subscribers!N10/3</f>
        <v>5.2144055225719327E-2</v>
      </c>
      <c r="J5" s="5"/>
      <c r="K5" s="19" t="str">
        <f>'[2]List of NRAs'!A5</f>
        <v>Albania</v>
      </c>
      <c r="L5" s="19">
        <v>3.7679999999999998</v>
      </c>
      <c r="M5" s="19">
        <v>3.4630000000000001</v>
      </c>
      <c r="N5" s="132" t="s">
        <v>285</v>
      </c>
      <c r="Q5" s="29"/>
      <c r="T5" s="30"/>
      <c r="U5" s="30"/>
      <c r="V5" s="30"/>
      <c r="W5" s="30"/>
      <c r="X5" s="30"/>
      <c r="Y5" s="30"/>
    </row>
    <row r="6" spans="1:25" s="6" customFormat="1" ht="15" customHeight="1" x14ac:dyDescent="0.35">
      <c r="A6" s="410"/>
      <c r="B6" s="5" t="str">
        <f>'[2]List of NRAs'!A8</f>
        <v>Bosnia</v>
      </c>
      <c r="C6" s="19">
        <f>'[2]Retail revenues - voice'!C13/[2]Subscribers!H13/3</f>
        <v>1.4122743604114376</v>
      </c>
      <c r="D6" s="19">
        <f>'[2]Retail revenues - SMS'!C13/[2]Subscribers!H13/3</f>
        <v>0.11366784083637706</v>
      </c>
      <c r="E6" s="19">
        <f>'[2]Retail revenues - data'!C13/[2]Subscribers!H13/3</f>
        <v>0.48910440904787561</v>
      </c>
      <c r="F6" s="19" t="str">
        <f>'[2]Retail revenues - voice'!B13</f>
        <v>Bosnia</v>
      </c>
      <c r="G6" s="19">
        <f>'[2]Retail revenues - voice'!D13/[2]Subscribers!N13/3</f>
        <v>1.231314325559556</v>
      </c>
      <c r="H6" s="19">
        <f>'[2]Retail revenues - SMS'!D13/[2]Subscribers!N13/3</f>
        <v>0.10134852005816392</v>
      </c>
      <c r="I6" s="19">
        <f>'[2]Retail revenues - data'!D13/[2]Subscribers!N13/3</f>
        <v>0.45043222277362044</v>
      </c>
      <c r="J6" s="5"/>
      <c r="K6" s="19" t="str">
        <f>'[2]List of NRAs'!A8</f>
        <v>Bosnia</v>
      </c>
      <c r="L6" s="19">
        <f>Tabelle2725693247[[#This Row],[Voice domestic revenue]]+Tabelle2725693247[[#This Row],[SMS domestic revenue]]+Tabelle2725693247[[#This Row],[Data domestic revenue]]</f>
        <v>2.0150466102956903</v>
      </c>
      <c r="M6" s="19">
        <f>Tabelle6496250[[#This Row],[Voice domestic revenue]]+Tabelle6496250[[#This Row],[SMS domestic revenue]]+Tabelle6496250[[#This Row],[Data domestic revenue]]</f>
        <v>1.7830950683913402</v>
      </c>
      <c r="N6" s="132"/>
      <c r="Q6" s="29"/>
      <c r="T6" s="30"/>
      <c r="U6" s="30"/>
      <c r="V6" s="30"/>
      <c r="W6" s="30"/>
      <c r="X6" s="30"/>
      <c r="Y6" s="30"/>
    </row>
    <row r="7" spans="1:25" s="6" customFormat="1" ht="15" customHeight="1" x14ac:dyDescent="0.35">
      <c r="A7" s="410"/>
      <c r="B7" s="5" t="str">
        <f>'[2]List of NRAs'!A3</f>
        <v>Kosovo</v>
      </c>
      <c r="C7" s="19">
        <f>'[2]Retail revenues - voice'!C8/[2]Subscribers!H8/3</f>
        <v>2.0497555985838387</v>
      </c>
      <c r="D7" s="19">
        <f>'[2]Retail revenues - SMS'!C8/[2]Subscribers!H8/3</f>
        <v>3.8881568070481008E-2</v>
      </c>
      <c r="E7" s="19">
        <f>'[2]Retail revenues - data'!C8/[2]Subscribers!H8/3</f>
        <v>0.16733956220898885</v>
      </c>
      <c r="F7" s="19" t="str">
        <f>'[2]Retail revenues - voice'!B8</f>
        <v>Kosovo</v>
      </c>
      <c r="G7" s="19">
        <f>'[2]Retail revenues - voice'!D8/[2]Subscribers!N8/3</f>
        <v>2.0257847052624758</v>
      </c>
      <c r="H7" s="19">
        <f>'[2]Retail revenues - SMS'!D8/[2]Subscribers!N8/3</f>
        <v>4.6141831147183426E-2</v>
      </c>
      <c r="I7" s="19">
        <f>'[2]Retail revenues - data'!D8/[2]Subscribers!N8/3</f>
        <v>0.18404870689063782</v>
      </c>
      <c r="J7" s="5"/>
      <c r="K7" s="19" t="str">
        <f>'[2]List of NRAs'!A3</f>
        <v>Kosovo</v>
      </c>
      <c r="L7" s="19">
        <f>Tabelle2725693247[[#This Row],[Voice domestic revenue]]+Tabelle2725693247[[#This Row],[SMS domestic revenue]]+Tabelle2725693247[[#This Row],[Data domestic revenue]]</f>
        <v>2.2559767288633084</v>
      </c>
      <c r="M7" s="19">
        <f>Tabelle6496250[[#This Row],[Voice domestic revenue]]+Tabelle6496250[[#This Row],[SMS domestic revenue]]+Tabelle6496250[[#This Row],[Data domestic revenue]]</f>
        <v>2.2559752433002971</v>
      </c>
      <c r="N7" s="5"/>
      <c r="Q7" s="29"/>
      <c r="T7" s="30"/>
      <c r="U7" s="30"/>
      <c r="V7" s="30"/>
      <c r="W7" s="30"/>
      <c r="X7" s="30"/>
      <c r="Y7" s="30"/>
    </row>
    <row r="8" spans="1:25" ht="15.75" customHeight="1" x14ac:dyDescent="0.35">
      <c r="A8" s="410"/>
      <c r="B8" s="5" t="str">
        <f>'[2]List of NRAs'!A4</f>
        <v>Montenegro</v>
      </c>
      <c r="C8" s="19">
        <f>'[2]Retail revenues - voice'!C9/[2]Subscribers!H9/3</f>
        <v>4.5332787874805449</v>
      </c>
      <c r="D8" s="19">
        <f>'[2]Retail revenues - SMS'!C9/[2]Subscribers!H9/3</f>
        <v>0.40497916683477159</v>
      </c>
      <c r="E8" s="19">
        <f>'[2]Retail revenues - data'!C9/[2]Subscribers!H9/3</f>
        <v>2.0423186094181545</v>
      </c>
      <c r="F8" s="19" t="str">
        <f>'[2]Retail revenues - voice'!B9</f>
        <v>Montenegro</v>
      </c>
      <c r="G8" s="19">
        <f>'[2]Retail revenues - voice'!D9/[2]Subscribers!N9/3</f>
        <v>4.4219782647428678</v>
      </c>
      <c r="H8" s="19">
        <f>'[2]Retail revenues - SMS'!D9/[2]Subscribers!N9/3</f>
        <v>0.42169473610261471</v>
      </c>
      <c r="I8" s="19">
        <f>'[2]Retail revenues - data'!D9/[2]Subscribers!N9/3</f>
        <v>2.0863177564950872</v>
      </c>
      <c r="J8" s="1"/>
      <c r="K8" s="19" t="str">
        <f>'[2]List of NRAs'!A4</f>
        <v>Montenegro</v>
      </c>
      <c r="L8" s="19">
        <f>Tabelle2725693247[[#This Row],[Voice domestic revenue]]+Tabelle2725693247[[#This Row],[SMS domestic revenue]]+Tabelle2725693247[[#This Row],[Data domestic revenue]]</f>
        <v>6.9805765637334716</v>
      </c>
      <c r="M8" s="19">
        <f>Tabelle6496250[[#This Row],[Voice domestic revenue]]+Tabelle6496250[[#This Row],[SMS domestic revenue]]+Tabelle6496250[[#This Row],[Data domestic revenue]]</f>
        <v>6.9299907573405699</v>
      </c>
      <c r="N8" s="1"/>
      <c r="Q8" s="29"/>
      <c r="S8" s="6"/>
      <c r="T8" s="30"/>
      <c r="U8" s="30"/>
      <c r="V8" s="30"/>
      <c r="W8" s="30"/>
      <c r="X8" s="30"/>
      <c r="Y8" s="30"/>
    </row>
    <row r="9" spans="1:25" ht="15.75" customHeight="1" x14ac:dyDescent="0.35">
      <c r="A9" s="410"/>
      <c r="B9" s="5" t="str">
        <f>'[2]List of NRAs'!A7</f>
        <v>North Macedonia</v>
      </c>
      <c r="C9" s="19">
        <f>'[2]Retail revenues - voice'!C12/[2]Subscribers!H12/3</f>
        <v>3.7159440527718317</v>
      </c>
      <c r="D9" s="19">
        <f>'[2]Retail revenues - SMS'!C12/[2]Subscribers!H12/3</f>
        <v>0.3659090266644785</v>
      </c>
      <c r="E9" s="19">
        <f>'[2]Retail revenues - data'!C12/[2]Subscribers!H12/3</f>
        <v>2.0785544982162141</v>
      </c>
      <c r="F9" s="19" t="str">
        <f>'[2]Retail revenues - voice'!B12</f>
        <v>North Macedonia</v>
      </c>
      <c r="G9" s="19">
        <f>'[2]Retail revenues - voice'!D12/[2]Subscribers!N12/3</f>
        <v>3.621058413708433</v>
      </c>
      <c r="H9" s="19">
        <f>'[2]Retail revenues - SMS'!D12/[2]Subscribers!N12/3</f>
        <v>0.36110732800801038</v>
      </c>
      <c r="I9" s="19">
        <f>'[2]Retail revenues - data'!D12/[2]Subscribers!N12/3</f>
        <v>2.4240986563243392</v>
      </c>
      <c r="J9" s="1"/>
      <c r="K9" s="19" t="str">
        <f>'[2]List of NRAs'!A7</f>
        <v>North Macedonia</v>
      </c>
      <c r="L9" s="19">
        <f>Tabelle2725693247[[#This Row],[Voice domestic revenue]]+Tabelle2725693247[[#This Row],[SMS domestic revenue]]+Tabelle2725693247[[#This Row],[Data domestic revenue]]</f>
        <v>6.1604075776525242</v>
      </c>
      <c r="M9" s="19">
        <f>Tabelle6496250[[#This Row],[Voice domestic revenue]]+Tabelle6496250[[#This Row],[SMS domestic revenue]]+Tabelle6496250[[#This Row],[Data domestic revenue]]</f>
        <v>6.4062643980407827</v>
      </c>
      <c r="N9" s="1"/>
      <c r="Q9" s="29"/>
      <c r="S9" s="6"/>
      <c r="T9" s="30"/>
      <c r="U9" s="30"/>
      <c r="V9" s="30"/>
      <c r="W9" s="30"/>
      <c r="X9" s="30"/>
      <c r="Y9" s="30"/>
    </row>
    <row r="10" spans="1:25" ht="15.75" customHeight="1" x14ac:dyDescent="0.35">
      <c r="A10" s="410"/>
      <c r="B10" s="5" t="str">
        <f>'[2]List of NRAs'!A6</f>
        <v>Serbia</v>
      </c>
      <c r="C10" s="19">
        <f>'[2]Retail revenues - voice'!C11/[2]Subscribers!H11/3</f>
        <v>0.41753071302602907</v>
      </c>
      <c r="D10" s="19">
        <f>'[2]Retail revenues - SMS'!C11/[2]Subscribers!H11/3</f>
        <v>0.20033858541266927</v>
      </c>
      <c r="E10" s="19">
        <f>'[2]Retail revenues - data'!C11/[2]Subscribers!H11/3</f>
        <v>0.40370367574384508</v>
      </c>
      <c r="F10" s="19" t="str">
        <f>'[2]Retail revenues - voice'!B11</f>
        <v>Serbia</v>
      </c>
      <c r="G10" s="19">
        <f>'[2]Retail revenues - voice'!D11/[2]Subscribers!N11/3</f>
        <v>0.35607849753594417</v>
      </c>
      <c r="H10" s="19">
        <f>'[2]Retail revenues - SMS'!D11/[2]Subscribers!N11/3</f>
        <v>0.19138351761724923</v>
      </c>
      <c r="I10" s="19">
        <f>'[2]Retail revenues - data'!D11/[2]Subscribers!N11/3</f>
        <v>0.41058592674454952</v>
      </c>
      <c r="J10" s="1"/>
      <c r="K10" s="19" t="str">
        <f>'[2]List of NRAs'!A6</f>
        <v>Serbia</v>
      </c>
      <c r="L10" s="19">
        <f>Tabelle2725693247[[#This Row],[Voice domestic revenue]]+Tabelle2725693247[[#This Row],[SMS domestic revenue]]+Tabelle2725693247[[#This Row],[Data domestic revenue]]</f>
        <v>1.0215729741825434</v>
      </c>
      <c r="M10" s="19">
        <f>Tabelle6496250[[#This Row],[Voice domestic revenue]]+Tabelle6496250[[#This Row],[SMS domestic revenue]]+Tabelle6496250[[#This Row],[Data domestic revenue]]</f>
        <v>0.95804794189774289</v>
      </c>
      <c r="N10" s="1"/>
      <c r="Q10" s="29"/>
      <c r="S10" s="6"/>
      <c r="T10" s="30"/>
      <c r="U10" s="30"/>
      <c r="V10" s="30"/>
      <c r="W10" s="30"/>
      <c r="X10" s="30"/>
      <c r="Y10" s="30"/>
    </row>
    <row r="11" spans="1:25" s="36" customFormat="1" ht="15" customHeight="1" x14ac:dyDescent="0.35">
      <c r="A11" s="43"/>
    </row>
    <row r="12" spans="1:25" s="42" customFormat="1" ht="15.75" customHeight="1" x14ac:dyDescent="0.35">
      <c r="A12" s="295" t="s">
        <v>251</v>
      </c>
      <c r="B12" s="409" t="s">
        <v>249</v>
      </c>
      <c r="C12" s="409"/>
      <c r="D12" s="409"/>
      <c r="E12" s="409"/>
      <c r="F12" s="409"/>
      <c r="G12" s="409"/>
      <c r="H12" s="295" t="s">
        <v>251</v>
      </c>
      <c r="I12" s="409" t="s">
        <v>250</v>
      </c>
      <c r="J12" s="409"/>
      <c r="K12" s="409"/>
      <c r="L12" s="409"/>
      <c r="M12" s="409"/>
      <c r="N12" s="409"/>
    </row>
    <row r="13" spans="1:25" ht="43.5" x14ac:dyDescent="0.35">
      <c r="A13" s="42"/>
      <c r="B13" s="31" t="s">
        <v>4</v>
      </c>
      <c r="C13" s="32" t="s">
        <v>43</v>
      </c>
      <c r="D13" s="32" t="s">
        <v>44</v>
      </c>
      <c r="E13" s="296" t="s">
        <v>252</v>
      </c>
      <c r="F13" s="32" t="s">
        <v>45</v>
      </c>
      <c r="G13" s="32" t="s">
        <v>46</v>
      </c>
      <c r="H13" s="10"/>
      <c r="I13" s="32" t="s">
        <v>4</v>
      </c>
      <c r="J13" s="32" t="s">
        <v>43</v>
      </c>
      <c r="K13" s="32" t="s">
        <v>44</v>
      </c>
      <c r="L13" s="296" t="s">
        <v>252</v>
      </c>
      <c r="M13" s="32" t="s">
        <v>150</v>
      </c>
      <c r="N13" s="32" t="s">
        <v>46</v>
      </c>
      <c r="O13" s="10"/>
      <c r="P13" s="411"/>
      <c r="Q13" s="412"/>
    </row>
    <row r="14" spans="1:25" ht="15.75" customHeight="1" x14ac:dyDescent="0.35">
      <c r="A14" s="42"/>
      <c r="B14" s="33" t="str">
        <f>'[2]List of NRAs'!A5</f>
        <v>Albania</v>
      </c>
      <c r="C14" s="34">
        <f>[2]Subscribers!H10</f>
        <v>2634474</v>
      </c>
      <c r="D14" s="34">
        <f>[2]Subscribers!I10</f>
        <v>2282811</v>
      </c>
      <c r="E14" s="34">
        <f>[2]Subscribers!L10</f>
        <v>125662</v>
      </c>
      <c r="F14" s="34">
        <f>[2]Subscribers!J10</f>
        <v>172613</v>
      </c>
      <c r="G14" s="34">
        <f>[2]Subscribers!M10</f>
        <v>173971</v>
      </c>
      <c r="H14" s="10"/>
      <c r="I14" s="33" t="str">
        <f>'[2]List of NRAs'!A5</f>
        <v>Albania</v>
      </c>
      <c r="J14" s="34">
        <f>[2]Subscribers!N10</f>
        <v>2598596</v>
      </c>
      <c r="K14" s="34">
        <f>[2]Subscribers!O10</f>
        <v>2230752</v>
      </c>
      <c r="L14" s="34">
        <f>[2]Subscribers!R10</f>
        <v>129904</v>
      </c>
      <c r="M14" s="34">
        <f>[2]Subscribers!P10</f>
        <v>178194</v>
      </c>
      <c r="N14" s="34">
        <f>[2]Subscribers!S10</f>
        <v>113440</v>
      </c>
      <c r="O14" s="10"/>
    </row>
    <row r="15" spans="1:25" ht="15.75" customHeight="1" x14ac:dyDescent="0.35">
      <c r="A15" s="42"/>
      <c r="B15" s="33" t="str">
        <f>'[2]List of NRAs'!A8</f>
        <v>Bosnia</v>
      </c>
      <c r="C15" s="34">
        <f>[2]Subscribers!H13</f>
        <v>3693390</v>
      </c>
      <c r="D15" s="10">
        <f>[2]Subscribers!I13</f>
        <v>3692585</v>
      </c>
      <c r="E15" s="179">
        <f>[2]Subscribers!L13</f>
        <v>267914</v>
      </c>
      <c r="F15" s="10">
        <f>[2]Subscribers!J13</f>
        <v>267914</v>
      </c>
      <c r="G15" s="10">
        <f>[2]Subscribers!M13</f>
        <v>360049</v>
      </c>
      <c r="H15" s="10"/>
      <c r="I15" s="33" t="str">
        <f>'[2]List of NRAs'!A8</f>
        <v>Bosnia</v>
      </c>
      <c r="J15" s="34">
        <f>[2]Subscribers!N13</f>
        <v>3556615</v>
      </c>
      <c r="K15" s="34">
        <f>[2]Subscribers!O13</f>
        <v>3556576</v>
      </c>
      <c r="L15" s="34">
        <f>[2]Subscribers!R13</f>
        <v>211509</v>
      </c>
      <c r="M15" s="34">
        <f>[2]Subscribers!P13</f>
        <v>211509</v>
      </c>
      <c r="N15" s="34">
        <f>[2]Subscribers!S13</f>
        <v>315574</v>
      </c>
      <c r="O15" s="10"/>
    </row>
    <row r="16" spans="1:25" ht="15.75" customHeight="1" x14ac:dyDescent="0.35">
      <c r="A16" s="42"/>
      <c r="B16" s="33" t="str">
        <f>'[2]List of NRAs'!A3</f>
        <v>Kosovo</v>
      </c>
      <c r="C16" s="34">
        <f>[2]Subscribers!H8</f>
        <v>1714353</v>
      </c>
      <c r="D16" s="34">
        <f>[2]Subscribers!I8</f>
        <v>1560281.1134161118</v>
      </c>
      <c r="E16" s="34">
        <f>[2]Subscribers!L8</f>
        <v>355150</v>
      </c>
      <c r="F16" s="34">
        <f>[2]Subscribers!J8</f>
        <v>355150</v>
      </c>
      <c r="G16" s="34">
        <f>[2]Subscribers!M8</f>
        <v>455258</v>
      </c>
      <c r="H16" s="10"/>
      <c r="I16" s="33" t="str">
        <f>'[2]List of NRAs'!A3</f>
        <v>Kosovo</v>
      </c>
      <c r="J16" s="34">
        <f>[2]Subscribers!N8</f>
        <v>1682181</v>
      </c>
      <c r="K16" s="34">
        <f>[2]Subscribers!O8</f>
        <v>1529553.9262941405</v>
      </c>
      <c r="L16" s="34">
        <f>[2]Subscribers!R8</f>
        <v>358502</v>
      </c>
      <c r="M16" s="34">
        <f>[2]Subscribers!P8</f>
        <v>358502</v>
      </c>
      <c r="N16" s="34">
        <f>[2]Subscribers!S8</f>
        <v>154943</v>
      </c>
      <c r="O16" s="10"/>
    </row>
    <row r="17" spans="1:17" ht="15.75" customHeight="1" x14ac:dyDescent="0.35">
      <c r="A17" s="42"/>
      <c r="B17" s="33" t="str">
        <f>'[2]List of NRAs'!A4</f>
        <v>Montenegro</v>
      </c>
      <c r="C17" s="34">
        <f>[2]Subscribers!H9</f>
        <v>971411</v>
      </c>
      <c r="D17" s="34">
        <f>[2]Subscribers!I9</f>
        <v>587972</v>
      </c>
      <c r="E17" s="34">
        <f>[2]Subscribers!L9</f>
        <v>122793</v>
      </c>
      <c r="F17" s="34">
        <f>[2]Subscribers!J9</f>
        <v>125394</v>
      </c>
      <c r="G17" s="34">
        <f>[2]Subscribers!M9</f>
        <v>52894</v>
      </c>
      <c r="H17" s="10"/>
      <c r="I17" s="33" t="str">
        <f>'[2]List of NRAs'!A4</f>
        <v>Montenegro</v>
      </c>
      <c r="J17" s="34">
        <f>[2]Subscribers!N9</f>
        <v>961188</v>
      </c>
      <c r="K17" s="34">
        <f>[2]Subscribers!O9</f>
        <v>578903</v>
      </c>
      <c r="L17" s="34">
        <f>[2]Subscribers!R9</f>
        <v>69468</v>
      </c>
      <c r="M17" s="34">
        <f>[2]Subscribers!P9</f>
        <v>123707</v>
      </c>
      <c r="N17" s="34">
        <f>[2]Subscribers!S9</f>
        <v>61438</v>
      </c>
      <c r="O17" s="10"/>
    </row>
    <row r="18" spans="1:17" ht="15.75" customHeight="1" x14ac:dyDescent="0.35">
      <c r="A18" s="42"/>
      <c r="B18" s="33" t="str">
        <f>'[2]List of NRAs'!A7</f>
        <v>North Macedonia</v>
      </c>
      <c r="C18" s="34">
        <f>[2]Subscribers!H12</f>
        <v>1874330</v>
      </c>
      <c r="D18" s="34">
        <f>[2]Subscribers!I12</f>
        <v>1868404</v>
      </c>
      <c r="E18" s="34">
        <f>[2]Subscribers!L12</f>
        <v>196180</v>
      </c>
      <c r="F18" s="34">
        <f>[2]Subscribers!J12</f>
        <v>196180</v>
      </c>
      <c r="G18" s="34">
        <f>[2]Subscribers!M12</f>
        <v>121375</v>
      </c>
      <c r="H18" s="10"/>
      <c r="I18" s="33" t="str">
        <f>'[2]List of NRAs'!A7</f>
        <v>North Macedonia</v>
      </c>
      <c r="J18" s="34">
        <f>[2]Subscribers!N12</f>
        <v>1842001</v>
      </c>
      <c r="K18" s="34">
        <f>[2]Subscribers!O12</f>
        <v>1824411</v>
      </c>
      <c r="L18" s="34">
        <f>[2]Subscribers!R12</f>
        <v>204921</v>
      </c>
      <c r="M18" s="34">
        <f>[2]Subscribers!P12</f>
        <v>204921</v>
      </c>
      <c r="N18" s="34">
        <f>[2]Subscribers!S12</f>
        <v>114639</v>
      </c>
      <c r="O18" s="10"/>
    </row>
    <row r="19" spans="1:17" ht="15.75" customHeight="1" x14ac:dyDescent="0.35">
      <c r="A19" s="42"/>
      <c r="B19" s="33" t="str">
        <f>'[2]List of NRAs'!A6</f>
        <v>Serbia</v>
      </c>
      <c r="C19" s="34">
        <f>[2]Subscribers!H11</f>
        <v>8503916</v>
      </c>
      <c r="D19" s="34">
        <f>[2]Subscribers!I11</f>
        <v>7455950</v>
      </c>
      <c r="E19" s="34">
        <f>[2]Subscribers!L11</f>
        <v>552482.46904302516</v>
      </c>
      <c r="F19" s="34">
        <f>[2]Subscribers!J11</f>
        <v>341894</v>
      </c>
      <c r="G19" s="34">
        <f>[2]Subscribers!M11</f>
        <v>695557</v>
      </c>
      <c r="H19" s="10"/>
      <c r="I19" s="33" t="str">
        <f>'[2]List of NRAs'!A6</f>
        <v>Serbia</v>
      </c>
      <c r="J19" s="34">
        <f>[2]Subscribers!N11</f>
        <v>8369061</v>
      </c>
      <c r="K19" s="34">
        <f>[2]Subscribers!O11</f>
        <v>7374944</v>
      </c>
      <c r="L19" s="34">
        <f>[2]Subscribers!R11</f>
        <v>488147.29223081807</v>
      </c>
      <c r="M19" s="34">
        <f>[2]Subscribers!P11</f>
        <v>524983</v>
      </c>
      <c r="N19" s="34">
        <f>[2]Subscribers!S11</f>
        <v>598604</v>
      </c>
      <c r="O19" s="10"/>
    </row>
    <row r="20" spans="1:17" s="36" customFormat="1" ht="15.75" customHeight="1" x14ac:dyDescent="0.35">
      <c r="A20" s="39"/>
      <c r="B20" s="40"/>
      <c r="C20" s="41"/>
      <c r="D20" s="41"/>
      <c r="E20" s="41"/>
      <c r="F20" s="41"/>
      <c r="G20" s="41"/>
      <c r="I20" s="40"/>
      <c r="J20" s="41"/>
      <c r="K20" s="41"/>
      <c r="L20" s="41"/>
      <c r="M20" s="41"/>
      <c r="N20" s="41"/>
    </row>
    <row r="21" spans="1:17" s="4" customFormat="1" ht="44.25" customHeight="1" x14ac:dyDescent="0.35">
      <c r="A21" s="297" t="s">
        <v>253</v>
      </c>
      <c r="B21" s="390" t="s">
        <v>1</v>
      </c>
      <c r="C21" s="390"/>
      <c r="D21" s="390"/>
      <c r="E21" s="297" t="s">
        <v>254</v>
      </c>
      <c r="F21" s="390" t="s">
        <v>2</v>
      </c>
      <c r="G21" s="390"/>
      <c r="H21" s="390"/>
      <c r="I21" s="298" t="s">
        <v>255</v>
      </c>
      <c r="J21" s="390" t="s">
        <v>3</v>
      </c>
      <c r="K21" s="390"/>
      <c r="L21" s="390"/>
      <c r="M21" s="3"/>
      <c r="N21" s="353" t="s">
        <v>288</v>
      </c>
      <c r="O21" s="397" t="s">
        <v>289</v>
      </c>
      <c r="P21" s="397"/>
      <c r="Q21" s="397"/>
    </row>
    <row r="22" spans="1:17" s="6" customFormat="1" ht="15" customHeight="1" x14ac:dyDescent="0.35">
      <c r="A22" s="410"/>
      <c r="B22" s="5" t="s">
        <v>4</v>
      </c>
      <c r="C22" s="5" t="s">
        <v>249</v>
      </c>
      <c r="D22" s="5" t="s">
        <v>250</v>
      </c>
      <c r="E22" s="5"/>
      <c r="F22" s="5" t="s">
        <v>4</v>
      </c>
      <c r="G22" s="5" t="s">
        <v>249</v>
      </c>
      <c r="H22" s="5" t="s">
        <v>250</v>
      </c>
      <c r="I22" s="5"/>
      <c r="J22" s="5" t="s">
        <v>4</v>
      </c>
      <c r="K22" s="5" t="s">
        <v>249</v>
      </c>
      <c r="L22" s="5" t="s">
        <v>250</v>
      </c>
      <c r="M22" s="5"/>
      <c r="N22" s="299"/>
      <c r="O22" s="354" t="s">
        <v>4</v>
      </c>
      <c r="P22" s="354" t="s">
        <v>249</v>
      </c>
      <c r="Q22" s="354" t="s">
        <v>250</v>
      </c>
    </row>
    <row r="23" spans="1:17" s="6" customFormat="1" ht="15" customHeight="1" x14ac:dyDescent="0.35">
      <c r="A23" s="410"/>
      <c r="B23" s="5" t="str">
        <f>'[2]List of NRAs'!A5</f>
        <v>Albania</v>
      </c>
      <c r="C23" s="7">
        <f>('[2]Retail volumes - voice'!C10/([2]Subscribers!H10))/3</f>
        <v>198.8133616046315</v>
      </c>
      <c r="D23" s="7">
        <f>('[2]Retail volumes - voice'!D10/([2]Subscribers!N10))/3</f>
        <v>192.67705779069414</v>
      </c>
      <c r="E23" s="5"/>
      <c r="F23" s="5" t="str">
        <f>'[2]Retail volumes - SMS'!B10</f>
        <v>Albania</v>
      </c>
      <c r="G23" s="9">
        <f>'[2]Retail volumes - SMS'!C10/[2]Subscribers!H10/3</f>
        <v>21.759927282131713</v>
      </c>
      <c r="H23" s="9">
        <f>'[2]Retail volumes - SMS'!D10/[2]Subscribers!N10/3</f>
        <v>20.010275163973159</v>
      </c>
      <c r="I23" s="5"/>
      <c r="J23" s="5" t="str">
        <f>'[2]Retail volumes - data'!B10</f>
        <v>Albania</v>
      </c>
      <c r="K23" s="9">
        <f>'[2]Retail volumes - data'!C10/([2]Subscribers!H10)/3</f>
        <v>5.6908367033925309</v>
      </c>
      <c r="L23" s="9">
        <f>'[2]Retail volumes - data'!D10/([2]Subscribers!N10)/3</f>
        <v>6.6150591832410015</v>
      </c>
      <c r="M23" s="5"/>
      <c r="N23" s="299"/>
      <c r="O23" s="309" t="s">
        <v>81</v>
      </c>
      <c r="P23" s="192">
        <f>(('[2]Retail volumes - voice'!J10+'[2]Retail volumes - voice'!L10)/([2]Subscribers!J10))/3</f>
        <v>4.1231618321524648</v>
      </c>
      <c r="Q23" s="192">
        <f>(('[2]Retail volumes - voice'!P10+'[2]Retail volumes - voice'!R10)/([2]Subscribers!P10))/3</f>
        <v>3.6291401506223555</v>
      </c>
    </row>
    <row r="24" spans="1:17" s="6" customFormat="1" ht="15" customHeight="1" x14ac:dyDescent="0.35">
      <c r="A24" s="410"/>
      <c r="B24" s="5" t="str">
        <f>'[2]List of NRAs'!A8</f>
        <v>Bosnia</v>
      </c>
      <c r="C24" s="7">
        <f>('[2]Retail volumes - voice'!C13/([2]Subscribers!H13))/3</f>
        <v>53.597855899322845</v>
      </c>
      <c r="D24" s="7">
        <f>('[2]Retail volumes - voice'!D13/([2]Subscribers!N13))/3</f>
        <v>52.436133608313895</v>
      </c>
      <c r="E24" s="5"/>
      <c r="F24" s="5" t="str">
        <f>'[2]Retail volumes - SMS'!B13</f>
        <v>Bosnia</v>
      </c>
      <c r="G24" s="9">
        <f>'[2]Retail volumes - SMS'!C13/[2]Subscribers!H13/3</f>
        <v>7.3203745068893342</v>
      </c>
      <c r="H24" s="9">
        <f>'[2]Retail volumes - SMS'!D13/[2]Subscribers!N13/3</f>
        <v>6.8397897064109179</v>
      </c>
      <c r="I24" s="5"/>
      <c r="J24" s="5" t="str">
        <f>'[2]Retail volumes - data'!B13</f>
        <v>Bosnia</v>
      </c>
      <c r="K24" s="9">
        <f>'[2]Retail volumes - data'!C13/([2]Subscribers!H13)/3</f>
        <v>2.2960404939635404</v>
      </c>
      <c r="L24" s="9">
        <f>'[2]Retail volumes - data'!D13/([2]Subscribers!N13)/3</f>
        <v>2.4982406023705122</v>
      </c>
      <c r="M24" s="5"/>
      <c r="N24" s="299"/>
      <c r="O24" s="309" t="s">
        <v>80</v>
      </c>
      <c r="P24" s="192">
        <f>(('[2]Retail volumes - voice'!J13+'[2]Retail volumes - voice'!L13)/([2]Subscribers!J13))/3</f>
        <v>4.7450072908968339</v>
      </c>
      <c r="Q24" s="192">
        <f>(('[2]Retail volumes - voice'!P13+'[2]Retail volumes - voice'!R13)/([2]Subscribers!P13))/3</f>
        <v>4.5775272236905069</v>
      </c>
    </row>
    <row r="25" spans="1:17" s="6" customFormat="1" ht="15" customHeight="1" x14ac:dyDescent="0.35">
      <c r="A25" s="410"/>
      <c r="B25" s="5" t="str">
        <f>'[2]List of NRAs'!A3</f>
        <v>Kosovo</v>
      </c>
      <c r="C25" s="7">
        <f>('[2]Retail volumes - voice'!C8/([2]Subscribers!H8))/3</f>
        <v>67.34993997930026</v>
      </c>
      <c r="D25" s="7">
        <f>('[2]Retail volumes - voice'!D8/([2]Subscribers!N8))/3</f>
        <v>71.940388726830818</v>
      </c>
      <c r="E25" s="5"/>
      <c r="F25" s="5" t="str">
        <f>'[2]Retail volumes - SMS'!B8</f>
        <v>Kosovo</v>
      </c>
      <c r="G25" s="9">
        <f>'[2]Retail volumes - SMS'!C8/[2]Subscribers!H8/3</f>
        <v>13.475714457096446</v>
      </c>
      <c r="H25" s="9">
        <f>'[2]Retail volumes - SMS'!D8/[2]Subscribers!N8/3</f>
        <v>13.333713256777957</v>
      </c>
      <c r="I25" s="5"/>
      <c r="J25" s="5" t="str">
        <f>'[2]Retail volumes - data'!B8</f>
        <v>Kosovo</v>
      </c>
      <c r="K25" s="9">
        <f>'[2]Retail volumes - data'!C8/([2]Subscribers!H8)/3</f>
        <v>1.5580531736997241</v>
      </c>
      <c r="L25" s="9">
        <f>'[2]Retail volumes - data'!D8/([2]Subscribers!N8)/3</f>
        <v>1.6892914865693152</v>
      </c>
      <c r="M25" s="5"/>
      <c r="N25" s="299"/>
      <c r="O25" s="309" t="s">
        <v>287</v>
      </c>
      <c r="P25" s="192">
        <f>(('[2]Retail volumes - voice'!J8+'[2]Retail volumes - voice'!L8)/([2]Subscribers!J8))/3</f>
        <v>0.26771378890985037</v>
      </c>
      <c r="Q25" s="192">
        <f>(('[2]Retail volumes - voice'!P8+'[2]Retail volumes - voice'!R8)/([2]Subscribers!P8))/3</f>
        <v>0.23283176467727748</v>
      </c>
    </row>
    <row r="26" spans="1:17" s="6" customFormat="1" ht="15.75" customHeight="1" x14ac:dyDescent="0.35">
      <c r="A26" s="299"/>
      <c r="B26" s="5" t="str">
        <f>'[2]List of NRAs'!A4</f>
        <v>Montenegro</v>
      </c>
      <c r="C26" s="7">
        <f>('[2]Retail volumes - voice'!C9/([2]Subscribers!H9))/3</f>
        <v>166.61511175004435</v>
      </c>
      <c r="D26" s="7">
        <f>('[2]Retail volumes - voice'!D9/([2]Subscribers!N9))/3</f>
        <v>156.41148447823596</v>
      </c>
      <c r="E26" s="5"/>
      <c r="F26" s="5" t="str">
        <f>'[2]Retail volumes - SMS'!B9</f>
        <v>Montenegro</v>
      </c>
      <c r="G26" s="9">
        <f>'[2]Retail volumes - SMS'!C9/[2]Subscribers!H9/3</f>
        <v>21.710556431143289</v>
      </c>
      <c r="H26" s="9">
        <f>'[2]Retail volumes - SMS'!D9/[2]Subscribers!N9/3</f>
        <v>19.638263620991246</v>
      </c>
      <c r="I26" s="5"/>
      <c r="J26" s="5" t="str">
        <f>'[2]Retail volumes - data'!B9</f>
        <v>Montenegro</v>
      </c>
      <c r="K26" s="9">
        <f>'[2]Retail volumes - data'!C9/([2]Subscribers!H9)/3</f>
        <v>6.2311915020819812</v>
      </c>
      <c r="L26" s="9">
        <f>'[2]Retail volumes - data'!D9/([2]Subscribers!N9)/3</f>
        <v>6.6260920720251049</v>
      </c>
      <c r="M26" s="5"/>
      <c r="N26" s="299"/>
      <c r="O26" s="309" t="s">
        <v>83</v>
      </c>
      <c r="P26" s="192">
        <f>(('[2]Retail volumes - voice'!J9+'[2]Retail volumes - voice'!L9)/([2]Subscribers!J9))/3</f>
        <v>49.515490000407603</v>
      </c>
      <c r="Q26" s="192">
        <f>(('[2]Retail volumes - voice'!P9+'[2]Retail volumes - voice'!R9)/([2]Subscribers!P9))/3</f>
        <v>46.194503118928871</v>
      </c>
    </row>
    <row r="27" spans="1:17" s="6" customFormat="1" ht="15.75" customHeight="1" x14ac:dyDescent="0.35">
      <c r="A27" s="299"/>
      <c r="B27" s="5" t="str">
        <f>'[2]List of NRAs'!A7</f>
        <v>North Macedonia</v>
      </c>
      <c r="C27" s="7">
        <f>('[2]Retail volumes - voice'!C12/([2]Subscribers!H12))/3</f>
        <v>225.07329056936922</v>
      </c>
      <c r="D27" s="7">
        <f>('[2]Retail volumes - voice'!D12/([2]Subscribers!N12))/3</f>
        <v>217.91601138423678</v>
      </c>
      <c r="E27" s="5"/>
      <c r="F27" s="5" t="str">
        <f>'[2]Retail volumes - SMS'!B12</f>
        <v>North Macedonia</v>
      </c>
      <c r="G27" s="9">
        <f>'[2]Retail volumes - SMS'!C12/[2]Subscribers!H12/3</f>
        <v>13.125702214253266</v>
      </c>
      <c r="H27" s="9">
        <f>'[2]Retail volumes - SMS'!D12/[2]Subscribers!N12/3</f>
        <v>12.371388649620117</v>
      </c>
      <c r="I27" s="5"/>
      <c r="J27" s="5" t="str">
        <f>'[2]Retail volumes - data'!B12</f>
        <v>North Macedonia</v>
      </c>
      <c r="K27" s="9">
        <f>'[2]Retail volumes - data'!C12/([2]Subscribers!H12)/3</f>
        <v>4.4613347654982416</v>
      </c>
      <c r="L27" s="9">
        <f>'[2]Retail volumes - data'!D12/([2]Subscribers!N12)/3</f>
        <v>4.7012263172103257</v>
      </c>
      <c r="M27" s="5"/>
      <c r="N27" s="299"/>
      <c r="O27" s="309" t="s">
        <v>151</v>
      </c>
      <c r="P27" s="192">
        <f>(('[2]Retail volumes - voice'!J12+'[2]Retail volumes - voice'!L12)/([2]Subscribers!J12))/3</f>
        <v>3.3298897780949464</v>
      </c>
      <c r="Q27" s="192">
        <f>(('[2]Retail volumes - voice'!P12+'[2]Retail volumes - voice'!R12)/([2]Subscribers!P12))/3</f>
        <v>3.4129261682957495</v>
      </c>
    </row>
    <row r="28" spans="1:17" s="6" customFormat="1" ht="15.75" customHeight="1" x14ac:dyDescent="0.35">
      <c r="A28" s="299"/>
      <c r="B28" s="5" t="str">
        <f>'[2]List of NRAs'!A6</f>
        <v>Serbia</v>
      </c>
      <c r="C28" s="7">
        <f>('[2]Retail volumes - voice'!C11/([2]Subscribers!H11))/3</f>
        <v>214.02588392963116</v>
      </c>
      <c r="D28" s="7">
        <f>('[2]Retail volumes - voice'!D11/([2]Subscribers!N11))/3</f>
        <v>205.11143759138568</v>
      </c>
      <c r="E28" s="5"/>
      <c r="F28" s="5" t="str">
        <f>'[2]Retail volumes - SMS'!B11</f>
        <v>Serbia</v>
      </c>
      <c r="G28" s="9">
        <f>'[2]Retail volumes - SMS'!C11/[2]Subscribers!H11/3</f>
        <v>53.377732251039795</v>
      </c>
      <c r="H28" s="9">
        <f>'[2]Retail volumes - SMS'!D11/[2]Subscribers!N11/3</f>
        <v>50.15761987316538</v>
      </c>
      <c r="I28" s="5"/>
      <c r="J28" s="5" t="str">
        <f>'[2]Retail volumes - data'!B11</f>
        <v>Serbia</v>
      </c>
      <c r="K28" s="9">
        <f>'[2]Retail volumes - data'!C11/([2]Subscribers!H11)/3</f>
        <v>6.8432254422077037</v>
      </c>
      <c r="L28" s="9">
        <f>'[2]Retail volumes - data'!D11/([2]Subscribers!N11)/3</f>
        <v>7.3426543312326196</v>
      </c>
      <c r="M28" s="5"/>
      <c r="N28" s="299"/>
      <c r="O28" s="350" t="s">
        <v>84</v>
      </c>
      <c r="P28" s="351">
        <f>(('[2]Retail volumes - voice'!J11+'[2]Retail volumes - voice'!L11)/([2]Subscribers!J11))/3</f>
        <v>6.5319895315182164</v>
      </c>
      <c r="Q28" s="351">
        <f>(('[2]Retail volumes - voice'!P11+'[2]Retail volumes - voice'!R11)/([2]Subscribers!P11))/3</f>
        <v>4.2362573687571254</v>
      </c>
    </row>
    <row r="29" spans="1:17" s="6" customFormat="1" ht="15.75" customHeight="1" x14ac:dyDescent="0.35">
      <c r="A29" s="299"/>
      <c r="B29" s="5"/>
      <c r="C29" s="7"/>
      <c r="D29" s="7"/>
      <c r="E29" s="5"/>
      <c r="F29" s="5"/>
      <c r="G29" s="9"/>
      <c r="H29" s="9"/>
      <c r="I29" s="5"/>
      <c r="J29" s="5"/>
      <c r="K29" s="9"/>
      <c r="L29" s="9"/>
      <c r="M29" s="5"/>
    </row>
    <row r="30" spans="1:17" s="6" customFormat="1" ht="15.75" customHeight="1" x14ac:dyDescent="0.35">
      <c r="A30" s="37"/>
      <c r="B30" s="38"/>
      <c r="C30" s="38"/>
      <c r="D30" s="38"/>
      <c r="E30" s="38"/>
      <c r="F30" s="38"/>
      <c r="G30" s="38"/>
      <c r="H30" s="38"/>
      <c r="I30" s="38"/>
      <c r="J30" s="38"/>
      <c r="K30" s="38"/>
      <c r="L30" s="38"/>
      <c r="M30" s="38"/>
      <c r="N30" s="38"/>
      <c r="O30" s="38"/>
      <c r="P30" s="38"/>
      <c r="Q30" s="38"/>
    </row>
    <row r="31" spans="1:17" s="6" customFormat="1" ht="58" customHeight="1" x14ac:dyDescent="0.35">
      <c r="A31" s="300" t="s">
        <v>256</v>
      </c>
      <c r="B31" s="397" t="s">
        <v>257</v>
      </c>
      <c r="C31" s="397"/>
      <c r="D31" s="397"/>
      <c r="E31" s="300" t="s">
        <v>258</v>
      </c>
      <c r="F31" s="397" t="s">
        <v>259</v>
      </c>
      <c r="G31" s="397"/>
      <c r="H31" s="397"/>
      <c r="I31" s="300" t="s">
        <v>260</v>
      </c>
      <c r="J31" s="397" t="s">
        <v>261</v>
      </c>
      <c r="K31" s="397"/>
      <c r="L31" s="397"/>
      <c r="M31" s="300" t="s">
        <v>262</v>
      </c>
      <c r="N31" s="397" t="s">
        <v>263</v>
      </c>
      <c r="O31" s="397"/>
      <c r="P31" s="397"/>
      <c r="Q31" s="11"/>
    </row>
    <row r="32" spans="1:17" s="6" customFormat="1" ht="15.75" customHeight="1" x14ac:dyDescent="0.35">
      <c r="A32" s="301"/>
      <c r="B32" s="12" t="s">
        <v>4</v>
      </c>
      <c r="C32" s="12" t="s">
        <v>249</v>
      </c>
      <c r="D32" s="12" t="s">
        <v>250</v>
      </c>
      <c r="E32" s="12"/>
      <c r="F32" s="12" t="s">
        <v>4</v>
      </c>
      <c r="G32" s="12" t="s">
        <v>249</v>
      </c>
      <c r="H32" s="12" t="s">
        <v>250</v>
      </c>
      <c r="I32" s="12"/>
      <c r="J32" s="12" t="s">
        <v>4</v>
      </c>
      <c r="K32" s="12" t="s">
        <v>249</v>
      </c>
      <c r="L32" s="12" t="s">
        <v>250</v>
      </c>
      <c r="M32" s="12"/>
      <c r="N32" s="12" t="s">
        <v>4</v>
      </c>
      <c r="O32" s="12" t="s">
        <v>249</v>
      </c>
      <c r="P32" s="12" t="s">
        <v>250</v>
      </c>
      <c r="Q32" s="12"/>
    </row>
    <row r="33" spans="1:17" s="6" customFormat="1" ht="15.75" customHeight="1" x14ac:dyDescent="0.35">
      <c r="A33" s="301"/>
      <c r="B33" s="12" t="str">
        <f>'[2]Retail volumes - voice'!B20</f>
        <v>Albania</v>
      </c>
      <c r="C33" s="13">
        <f>('[2]Retail volumes - voice'!J10/[2]Subscribers!L10)/3</f>
        <v>5.2151724467221596</v>
      </c>
      <c r="D33" s="13">
        <f>('[2]Retail volumes - voice'!P10/[2]Subscribers!R10)/3</f>
        <v>4.622215892761834</v>
      </c>
      <c r="E33" s="12"/>
      <c r="F33" s="12" t="str">
        <f>'[2]Retail volumes - voice'!B30</f>
        <v>Albania</v>
      </c>
      <c r="G33" s="13">
        <f>('[2]Retail volumes - voice'!J20/[2]Subscribers!L10)/3</f>
        <v>1.5030956056723592</v>
      </c>
      <c r="H33" s="13">
        <f>('[2]Retail volumes - voice'!P20/[2]Subscribers!R10)/3</f>
        <v>1.3478363509463398</v>
      </c>
      <c r="I33" s="12"/>
      <c r="J33" s="12" t="str">
        <f>'[2]Retail volumes - SMS'!B19</f>
        <v>Albania</v>
      </c>
      <c r="K33" s="14">
        <f>('[2]Retail volumes - SMS'!J10/[2]Subscribers!L10)/3</f>
        <v>0.20479540354283712</v>
      </c>
      <c r="L33" s="14">
        <f>('[2]Retail volumes - SMS'!P10/[2]Subscribers!R10)/3</f>
        <v>0.18381779365274872</v>
      </c>
      <c r="M33" s="12"/>
      <c r="N33" s="12" t="str">
        <f>'[2]Retail volumes - data'!H10</f>
        <v>Albania</v>
      </c>
      <c r="O33" s="53">
        <f>('[2]Retail volumes - data'!J10/[2]Subscribers!L10)/3</f>
        <v>0.20396513398375538</v>
      </c>
      <c r="P33" s="53">
        <f>('[2]Retail volumes - data'!P10/[2]Subscribers!R10)</f>
        <v>0.68410518536765608</v>
      </c>
      <c r="Q33" s="12"/>
    </row>
    <row r="34" spans="1:17" s="6" customFormat="1" ht="15.75" customHeight="1" x14ac:dyDescent="0.35">
      <c r="A34" s="301"/>
      <c r="B34" s="12" t="str">
        <f>'[2]Retail volumes - voice'!B23</f>
        <v>Bosnia</v>
      </c>
      <c r="C34" s="13">
        <f>('[2]Retail volumes - voice'!J13/[2]Subscribers!L13)/3</f>
        <v>4.1754837373186957</v>
      </c>
      <c r="D34" s="13">
        <f>('[2]Retail volumes - voice'!P13/[2]Subscribers!R13)/3</f>
        <v>4.3128418753916948</v>
      </c>
      <c r="E34" s="12"/>
      <c r="F34" s="12" t="str">
        <f>'[2]Retail volumes - voice'!B33</f>
        <v>Bosnia</v>
      </c>
      <c r="G34" s="13">
        <f>('[2]Retail volumes - voice'!J23/[2]Subscribers!L13)/3</f>
        <v>4.3889850432933288</v>
      </c>
      <c r="H34" s="13">
        <f>('[2]Retail volumes - voice'!P23/[2]Subscribers!R13)/3</f>
        <v>4.606652645724032</v>
      </c>
      <c r="I34" s="12"/>
      <c r="J34" s="12" t="str">
        <f>'[2]Retail volumes - SMS'!B22</f>
        <v>Bosnia</v>
      </c>
      <c r="K34" s="14">
        <f>('[2]Retail volumes - SMS'!J13/[2]Subscribers!L13)/3</f>
        <v>1.3209313436401233</v>
      </c>
      <c r="L34" s="14">
        <f>('[2]Retail volumes - SMS'!P13/[2]Subscribers!R13)/3</f>
        <v>1.2113542843724538</v>
      </c>
      <c r="M34" s="12"/>
      <c r="N34" s="12" t="str">
        <f>'[2]Retail volumes - data'!H13</f>
        <v>Bosnia</v>
      </c>
      <c r="O34" s="53">
        <f>('[2]Retail volumes - data'!J13/[2]Subscribers!L13)/3</f>
        <v>8.1821444025460238E-2</v>
      </c>
      <c r="P34" s="53">
        <f>('[2]Retail volumes - data'!P13/[2]Subscribers!R13)</f>
        <v>0.30391921811345879</v>
      </c>
      <c r="Q34" s="12"/>
    </row>
    <row r="35" spans="1:17" s="6" customFormat="1" ht="15.75" customHeight="1" x14ac:dyDescent="0.35">
      <c r="A35" s="301"/>
      <c r="B35" s="12" t="str">
        <f>'[2]Retail volumes - voice'!B18</f>
        <v>Kosovo</v>
      </c>
      <c r="C35" s="13">
        <f>('[2]Retail volumes - voice'!J8/[2]Subscribers!L8)/3</f>
        <v>0.26771378890985037</v>
      </c>
      <c r="D35" s="13">
        <f>('[2]Retail volumes - voice'!P8/[2]Subscribers!R8)/3</f>
        <v>0.23283176467727748</v>
      </c>
      <c r="E35" s="12"/>
      <c r="F35" s="12" t="str">
        <f>'[2]Retail volumes - voice'!B28</f>
        <v>Kosovo</v>
      </c>
      <c r="G35" s="13">
        <f>('[2]Retail volumes - voice'!J18/[2]Subscribers!L8)/3</f>
        <v>0.50489805808062316</v>
      </c>
      <c r="H35" s="13">
        <f>('[2]Retail volumes - voice'!P18/[2]Subscribers!R8)/3</f>
        <v>0.45217111383850955</v>
      </c>
      <c r="I35" s="12"/>
      <c r="J35" s="12" t="str">
        <f>'[2]Retail volumes - SMS'!B17</f>
        <v>Kosovo</v>
      </c>
      <c r="K35" s="14">
        <f>('[2]Retail volumes - SMS'!J8/[2]Subscribers!L8)/3</f>
        <v>0.26570650898681308</v>
      </c>
      <c r="L35" s="14">
        <f>('[2]Retail volumes - SMS'!P8/[2]Subscribers!R8)/3</f>
        <v>0.33973404146513358</v>
      </c>
      <c r="M35" s="12"/>
      <c r="N35" s="12" t="str">
        <f>'[2]Retail volumes - data'!H8</f>
        <v>Kosovo</v>
      </c>
      <c r="O35" s="53">
        <f>('[2]Retail volumes - data'!J8/[2]Subscribers!L8)/3</f>
        <v>4.7620828757801874E-2</v>
      </c>
      <c r="P35" s="53">
        <f>('[2]Retail volumes - data'!P8/[2]Subscribers!R8)</f>
        <v>0.19616443143971302</v>
      </c>
      <c r="Q35" s="12"/>
    </row>
    <row r="36" spans="1:17" s="6" customFormat="1" ht="15.75" customHeight="1" x14ac:dyDescent="0.35">
      <c r="A36" s="301"/>
      <c r="B36" s="12" t="str">
        <f>'[2]Retail volumes - voice'!B19</f>
        <v>Montenegro</v>
      </c>
      <c r="C36" s="13">
        <f>('[2]Retail volumes - voice'!J9/[2]Subscribers!L9)/3</f>
        <v>50.158378398334321</v>
      </c>
      <c r="D36" s="13">
        <f>('[2]Retail volumes - voice'!P9/[2]Subscribers!R9)/3</f>
        <v>81.475122238536684</v>
      </c>
      <c r="E36" s="12"/>
      <c r="F36" s="12" t="str">
        <f>'[2]Retail volumes - voice'!B29</f>
        <v>Montenegro</v>
      </c>
      <c r="G36" s="13">
        <f>('[2]Retail volumes - voice'!J19/[2]Subscribers!L9)/3</f>
        <v>25.902904614541001</v>
      </c>
      <c r="H36" s="13">
        <f>('[2]Retail volumes - voice'!P19/[2]Subscribers!R9)/3</f>
        <v>43.192756664939253</v>
      </c>
      <c r="I36" s="12"/>
      <c r="J36" s="12" t="str">
        <f>'[2]Retail volumes - SMS'!B18</f>
        <v>Montenegro</v>
      </c>
      <c r="K36" s="14">
        <f>('[2]Retail volumes - SMS'!J9/[2]Subscribers!L9)/3</f>
        <v>3.1746516495239958</v>
      </c>
      <c r="L36" s="14">
        <f>('[2]Retail volumes - SMS'!P9/[2]Subscribers!R9)/3</f>
        <v>5.1650975988944552</v>
      </c>
      <c r="M36" s="12"/>
      <c r="N36" s="12" t="str">
        <f>'[2]Retail volumes - data'!H9</f>
        <v>Montenegro</v>
      </c>
      <c r="O36" s="53">
        <f>('[2]Retail volumes - data'!J9/[2]Subscribers!L9)/3</f>
        <v>1.1020329038761656</v>
      </c>
      <c r="P36" s="53">
        <v>2.0270000000000001</v>
      </c>
      <c r="Q36" s="12"/>
    </row>
    <row r="37" spans="1:17" s="6" customFormat="1" ht="15.75" customHeight="1" x14ac:dyDescent="0.35">
      <c r="A37" s="301"/>
      <c r="B37" s="12" t="str">
        <f>'[2]Retail volumes - voice'!B22</f>
        <v>North Macedonia</v>
      </c>
      <c r="C37" s="13">
        <f>('[2]Retail volumes - voice'!J12/[2]Subscribers!L12)/3</f>
        <v>3.0597826146056342</v>
      </c>
      <c r="D37" s="13">
        <f>('[2]Retail volumes - voice'!P12/[2]Subscribers!R12)/3</f>
        <v>3.1389262040818977</v>
      </c>
      <c r="E37" s="12"/>
      <c r="F37" s="12" t="str">
        <f>'[2]Retail volumes - voice'!B32</f>
        <v>North Macedonia</v>
      </c>
      <c r="G37" s="13">
        <f>('[2]Retail volumes - voice'!J22/[2]Subscribers!L12)/3</f>
        <v>2.8352534407177079</v>
      </c>
      <c r="H37" s="13">
        <f>('[2]Retail volumes - voice'!P22/[2]Subscribers!R12)/3</f>
        <v>2.8220925353889768</v>
      </c>
      <c r="I37" s="12"/>
      <c r="J37" s="12" t="str">
        <f>'[2]Retail volumes - SMS'!B21</f>
        <v>North Macedonia</v>
      </c>
      <c r="K37" s="14">
        <f>('[2]Retail volumes - SMS'!J12/[2]Subscribers!L12)/3</f>
        <v>0.37839251269577528</v>
      </c>
      <c r="L37" s="14">
        <f>('[2]Retail volumes - SMS'!P12/[2]Subscribers!R12)/3</f>
        <v>0.38278328396471489</v>
      </c>
      <c r="M37" s="12"/>
      <c r="N37" s="12" t="str">
        <f>'[2]Retail volumes - data'!H12</f>
        <v>North Macedonia</v>
      </c>
      <c r="O37" s="53">
        <f>('[2]Retail volumes - data'!J12/[2]Subscribers!L12)/3</f>
        <v>8.0675054518546632E-2</v>
      </c>
      <c r="P37" s="53">
        <f>('[2]Retail volumes - data'!P12/[2]Subscribers!R12)</f>
        <v>0.33826654869283623</v>
      </c>
      <c r="Q37" s="12"/>
    </row>
    <row r="38" spans="1:17" s="6" customFormat="1" ht="15.75" customHeight="1" x14ac:dyDescent="0.35">
      <c r="A38" s="301"/>
      <c r="B38" s="12" t="str">
        <f>'[2]Retail volumes - voice'!B21</f>
        <v>Serbia</v>
      </c>
      <c r="C38" s="13">
        <f>('[2]Retail volumes - voice'!J11/[2]Subscribers!L11)/3</f>
        <v>4.0422061405082745</v>
      </c>
      <c r="D38" s="13">
        <f>('[2]Retail volumes - voice'!P11/[2]Subscribers!R11)/3</f>
        <v>4.5559263312898439</v>
      </c>
      <c r="E38" s="12"/>
      <c r="F38" s="12" t="str">
        <f>'[2]Retail volumes - voice'!B31</f>
        <v>Serbia</v>
      </c>
      <c r="G38" s="13">
        <f>('[2]Retail volumes - voice'!J21/[2]Subscribers!L11)/3</f>
        <v>5.7379290764182755</v>
      </c>
      <c r="H38" s="13">
        <f>('[2]Retail volumes - voice'!P21/[2]Subscribers!R11)/3</f>
        <v>6.3851984969996467</v>
      </c>
      <c r="I38" s="12"/>
      <c r="J38" s="12" t="str">
        <f>'[2]Retail volumes - SMS'!B20</f>
        <v>Serbia</v>
      </c>
      <c r="K38" s="14">
        <f>('[2]Retail volumes - SMS'!J11/[2]Subscribers!L11)/3</f>
        <v>1.2451303076787668</v>
      </c>
      <c r="L38" s="14">
        <f>('[2]Retail volumes - SMS'!P11/[2]Subscribers!R11)/3</f>
        <v>1.4897409277365015</v>
      </c>
      <c r="M38" s="12"/>
      <c r="N38" s="12" t="str">
        <f>'[2]Retail volumes - data'!H11</f>
        <v>Serbia</v>
      </c>
      <c r="O38" s="53">
        <f>('[2]Retail volumes - data'!J11/[2]Subscribers!L11)/3</f>
        <v>8.2898557992856919E-2</v>
      </c>
      <c r="P38" s="53">
        <f>('[2]Retail volumes - data'!P11/[2]Subscribers!R11)</f>
        <v>0.32426278403927783</v>
      </c>
      <c r="Q38" s="12"/>
    </row>
    <row r="39" spans="1:17" s="6" customFormat="1" ht="15.75" customHeight="1" x14ac:dyDescent="0.35">
      <c r="A39" s="299"/>
      <c r="B39" s="5"/>
      <c r="C39" s="7"/>
      <c r="D39" s="7"/>
      <c r="E39" s="5"/>
      <c r="F39" s="5"/>
      <c r="G39" s="9"/>
      <c r="H39" s="9"/>
      <c r="I39" s="5"/>
      <c r="J39" s="5"/>
      <c r="K39" s="9"/>
      <c r="L39" s="9"/>
      <c r="M39" s="5"/>
    </row>
    <row r="40" spans="1:17" s="6" customFormat="1" ht="15.75" customHeight="1" x14ac:dyDescent="0.35">
      <c r="A40" s="299"/>
      <c r="B40" s="5"/>
      <c r="C40" s="7"/>
      <c r="D40" s="7"/>
      <c r="E40" s="5"/>
      <c r="F40" s="5"/>
      <c r="G40" s="9"/>
      <c r="H40" s="9"/>
      <c r="I40" s="5"/>
      <c r="J40" s="5"/>
      <c r="K40" s="9"/>
      <c r="L40" s="9"/>
      <c r="M40" s="5"/>
    </row>
    <row r="41" spans="1:17" s="38" customFormat="1" x14ac:dyDescent="0.35">
      <c r="A41" s="37"/>
    </row>
    <row r="42" spans="1:17" s="4" customFormat="1" ht="44.25" customHeight="1" x14ac:dyDescent="0.35">
      <c r="A42" s="300" t="s">
        <v>264</v>
      </c>
      <c r="B42" s="396" t="s">
        <v>49</v>
      </c>
      <c r="C42" s="396"/>
      <c r="D42" s="396"/>
      <c r="E42" s="300" t="s">
        <v>265</v>
      </c>
      <c r="F42" s="396" t="s">
        <v>48</v>
      </c>
      <c r="G42" s="396"/>
      <c r="H42" s="396"/>
      <c r="I42" s="300" t="s">
        <v>266</v>
      </c>
      <c r="J42" s="396" t="s">
        <v>50</v>
      </c>
      <c r="K42" s="396"/>
      <c r="L42" s="396"/>
      <c r="M42" s="300" t="s">
        <v>267</v>
      </c>
      <c r="N42" s="396" t="s">
        <v>51</v>
      </c>
      <c r="O42" s="396"/>
      <c r="P42" s="396"/>
      <c r="Q42" s="11"/>
    </row>
    <row r="43" spans="1:17" s="6" customFormat="1" ht="15" customHeight="1" x14ac:dyDescent="0.35">
      <c r="A43" s="301"/>
      <c r="B43" s="12" t="s">
        <v>4</v>
      </c>
      <c r="C43" s="12" t="s">
        <v>249</v>
      </c>
      <c r="D43" s="12" t="s">
        <v>250</v>
      </c>
      <c r="E43" s="12"/>
      <c r="F43" s="12" t="s">
        <v>4</v>
      </c>
      <c r="G43" s="12" t="s">
        <v>249</v>
      </c>
      <c r="H43" s="12" t="s">
        <v>250</v>
      </c>
      <c r="I43" s="12"/>
      <c r="J43" s="12" t="s">
        <v>4</v>
      </c>
      <c r="K43" s="12" t="s">
        <v>249</v>
      </c>
      <c r="L43" s="12" t="s">
        <v>250</v>
      </c>
      <c r="M43" s="12"/>
      <c r="N43" s="12" t="s">
        <v>4</v>
      </c>
      <c r="O43" s="12" t="s">
        <v>249</v>
      </c>
      <c r="P43" s="12" t="s">
        <v>250</v>
      </c>
      <c r="Q43" s="12"/>
    </row>
    <row r="44" spans="1:17" s="6" customFormat="1" ht="15" customHeight="1" x14ac:dyDescent="0.35">
      <c r="A44" s="301"/>
      <c r="B44" s="12" t="str">
        <f>'[2]Retail volumes - voice'!B10</f>
        <v>Albania</v>
      </c>
      <c r="C44" s="13">
        <f>('[2]Retail volumes - voice'!K10/([2]Subscribers!L10))/3</f>
        <v>3.9789275994334003E-4</v>
      </c>
      <c r="D44" s="13">
        <f>('[2]Retail volumes - voice'!Q10/([2]Subscribers!R10))/3</f>
        <v>3.3871166399802931E-4</v>
      </c>
      <c r="E44" s="12"/>
      <c r="F44" s="12" t="str">
        <f>'[2]Retail volumes - voice'!B10</f>
        <v>Albania</v>
      </c>
      <c r="G44" s="18">
        <f>('[2]Retail volumes - voice'!K20/([2]Subscribers!L10))/3</f>
        <v>5.5970248232029842E-4</v>
      </c>
      <c r="H44" s="18">
        <f>('[2]Retail volumes - voice'!Q20/([2]Subscribers!R10))/3</f>
        <v>2.1554378618056412E-4</v>
      </c>
      <c r="I44" s="12"/>
      <c r="J44" s="12" t="str">
        <f>'[2]Retail volumes - SMS'!B10</f>
        <v>Albania</v>
      </c>
      <c r="K44" s="14">
        <f>'[2]Retail volumes - SMS'!K10/[2]Subscribers!L10/3</f>
        <v>1.0345211758526842E-4</v>
      </c>
      <c r="L44" s="14">
        <f>'[2]Retail volumes - SMS'!Q10/[2]Subscribers!R10/3</f>
        <v>3.8489961817957876E-5</v>
      </c>
      <c r="M44" s="12"/>
      <c r="N44" s="12" t="str">
        <f>'[2]Retail volumes - data'!B10</f>
        <v>Albania</v>
      </c>
      <c r="O44" s="53">
        <f>'[2]Retail volumes - data'!K10/([2]Subscribers!L10)/3</f>
        <v>2.652618399622267E-6</v>
      </c>
      <c r="P44" s="53">
        <f>'[2]Retail volumes - data'!Q10/([2]Subscribers!R10)/3</f>
        <v>2.5659974545305251E-6</v>
      </c>
      <c r="Q44" s="12"/>
    </row>
    <row r="45" spans="1:17" s="6" customFormat="1" ht="15" customHeight="1" x14ac:dyDescent="0.35">
      <c r="A45" s="301"/>
      <c r="B45" s="12" t="str">
        <f>'[2]Retail volumes - voice'!B13</f>
        <v>Bosnia</v>
      </c>
      <c r="C45" s="13">
        <f>('[2]Retail volumes - voice'!K13/([2]Subscribers!L13))/3</f>
        <v>0</v>
      </c>
      <c r="D45" s="13">
        <f>('[2]Retail volumes - voice'!Q13/([2]Subscribers!R13))/3</f>
        <v>0</v>
      </c>
      <c r="E45" s="12"/>
      <c r="F45" s="12" t="str">
        <f>'[2]Retail volumes - voice'!B13</f>
        <v>Bosnia</v>
      </c>
      <c r="G45" s="18">
        <f>('[2]Retail volumes - voice'!K23/([2]Subscribers!L13))/3</f>
        <v>0</v>
      </c>
      <c r="H45" s="18">
        <f>('[2]Retail volumes - voice'!Q23/([2]Subscribers!R13))/3</f>
        <v>0</v>
      </c>
      <c r="I45" s="12"/>
      <c r="J45" s="12" t="str">
        <f>'[2]Retail volumes - SMS'!B13</f>
        <v>Bosnia</v>
      </c>
      <c r="K45" s="14">
        <f>'[2]Retail volumes - SMS'!K13/[2]Subscribers!L13/3</f>
        <v>0</v>
      </c>
      <c r="L45" s="14">
        <f>'[2]Retail volumes - SMS'!Q13/[2]Subscribers!R13/3</f>
        <v>0</v>
      </c>
      <c r="M45" s="12"/>
      <c r="N45" s="12" t="str">
        <f>'[2]Retail volumes - data'!B13</f>
        <v>Bosnia</v>
      </c>
      <c r="O45" s="53">
        <f>'[2]Retail volumes - data'!K13/([2]Subscribers!L13)/3</f>
        <v>2.3364462725601002E-3</v>
      </c>
      <c r="P45" s="53">
        <f>'[2]Retail volumes - data'!Q13/([2]Subscribers!R13)/3</f>
        <v>1.0675271360097896E-3</v>
      </c>
      <c r="Q45" s="12"/>
    </row>
    <row r="46" spans="1:17" s="6" customFormat="1" ht="15" customHeight="1" x14ac:dyDescent="0.35">
      <c r="A46" s="301"/>
      <c r="B46" s="12" t="str">
        <f>'[2]Retail volumes - voice'!B8</f>
        <v>Kosovo</v>
      </c>
      <c r="C46" s="13">
        <f>('[2]Retail volumes - voice'!K8/([2]Subscribers!L8))/3</f>
        <v>0</v>
      </c>
      <c r="D46" s="13">
        <f>('[2]Retail volumes - voice'!Q8/([2]Subscribers!R8))/3</f>
        <v>0</v>
      </c>
      <c r="E46" s="12"/>
      <c r="F46" s="12" t="str">
        <f>'[2]Retail volumes - voice'!B8</f>
        <v>Kosovo</v>
      </c>
      <c r="G46" s="18">
        <f>('[2]Retail volumes - voice'!K18/([2]Subscribers!L8))/3</f>
        <v>0</v>
      </c>
      <c r="H46" s="18">
        <f>('[2]Retail volumes - voice'!Q18/([2]Subscribers!R8))/3</f>
        <v>0</v>
      </c>
      <c r="I46" s="12"/>
      <c r="J46" s="12" t="str">
        <f>'[2]Retail volumes - SMS'!B8</f>
        <v>Kosovo</v>
      </c>
      <c r="K46" s="14">
        <f>'[2]Retail volumes - SMS'!K8/[2]Subscribers!L8/3</f>
        <v>0</v>
      </c>
      <c r="L46" s="14">
        <f>'[2]Retail volumes - SMS'!Q8/[2]Subscribers!R8/3</f>
        <v>0</v>
      </c>
      <c r="M46" s="12"/>
      <c r="N46" s="12" t="str">
        <f>'[2]Retail volumes - data'!B8</f>
        <v>Kosovo</v>
      </c>
      <c r="O46" s="53">
        <f>'[2]Retail volumes - data'!K8/([2]Subscribers!L8)/3</f>
        <v>0</v>
      </c>
      <c r="P46" s="53">
        <f>'[2]Retail volumes - data'!Q8/([2]Subscribers!R8)/3</f>
        <v>0</v>
      </c>
      <c r="Q46" s="12"/>
    </row>
    <row r="47" spans="1:17" s="6" customFormat="1" ht="15.75" customHeight="1" x14ac:dyDescent="0.35">
      <c r="A47" s="301"/>
      <c r="B47" s="12" t="str">
        <f>'[2]Retail volumes - voice'!B9</f>
        <v>Montenegro</v>
      </c>
      <c r="C47" s="13">
        <f>('[2]Retail volumes - voice'!K9/([2]Subscribers!L9))/3</f>
        <v>0</v>
      </c>
      <c r="D47" s="13">
        <f>('[2]Retail volumes - voice'!Q9/([2]Subscribers!R9))/3</f>
        <v>0</v>
      </c>
      <c r="E47" s="12"/>
      <c r="F47" s="12" t="str">
        <f>'[2]Retail volumes - voice'!B9</f>
        <v>Montenegro</v>
      </c>
      <c r="G47" s="18">
        <f>('[2]Retail volumes - voice'!K19/([2]Subscribers!L9))/3</f>
        <v>0</v>
      </c>
      <c r="H47" s="18">
        <f>('[2]Retail volumes - voice'!Q19/([2]Subscribers!R9))/3</f>
        <v>0</v>
      </c>
      <c r="I47" s="12"/>
      <c r="J47" s="12" t="str">
        <f>'[2]Retail volumes - SMS'!B9</f>
        <v>Montenegro</v>
      </c>
      <c r="K47" s="14">
        <f>'[2]Retail volumes - SMS'!K9/[2]Subscribers!L9/3</f>
        <v>0</v>
      </c>
      <c r="L47" s="14">
        <f>'[2]Retail volumes - SMS'!Q9/[2]Subscribers!R9/3</f>
        <v>0</v>
      </c>
      <c r="M47" s="12"/>
      <c r="N47" s="12" t="str">
        <f>'[2]Retail volumes - data'!B9</f>
        <v>Montenegro</v>
      </c>
      <c r="O47" s="53">
        <f>'[2]Retail volumes - data'!K9/([2]Subscribers!L9)/3</f>
        <v>4.5469475730158344E-3</v>
      </c>
      <c r="P47" s="53">
        <f>'[2]Retail volumes - data'!Q9/([2]Subscribers!R9)/3</f>
        <v>8.2340070248171828E-3</v>
      </c>
      <c r="Q47" s="12"/>
    </row>
    <row r="48" spans="1:17" s="6" customFormat="1" ht="15.75" customHeight="1" x14ac:dyDescent="0.35">
      <c r="A48" s="301"/>
      <c r="B48" s="12" t="str">
        <f>'[2]Retail volumes - voice'!B12</f>
        <v>North Macedonia</v>
      </c>
      <c r="C48" s="13">
        <f>('[2]Retail volumes - voice'!K12/([2]Subscribers!L12))/3</f>
        <v>0</v>
      </c>
      <c r="D48" s="13">
        <f>('[2]Retail volumes - voice'!Q12/([2]Subscribers!R12))/3</f>
        <v>0</v>
      </c>
      <c r="E48" s="12"/>
      <c r="F48" s="12" t="str">
        <f>'[2]Retail volumes - voice'!B12</f>
        <v>North Macedonia</v>
      </c>
      <c r="G48" s="18">
        <f>('[2]Retail volumes - voice'!K22/([2]Subscribers!L12))/3</f>
        <v>0</v>
      </c>
      <c r="H48" s="18">
        <f>('[2]Retail volumes - voice'!Q22/([2]Subscribers!R12))/3</f>
        <v>0</v>
      </c>
      <c r="I48" s="12"/>
      <c r="J48" s="12" t="str">
        <f>'[2]Retail volumes - SMS'!B12</f>
        <v>North Macedonia</v>
      </c>
      <c r="K48" s="14">
        <f>'[2]Retail volumes - SMS'!K12/[2]Subscribers!L12/3</f>
        <v>0</v>
      </c>
      <c r="L48" s="14">
        <f>'[2]Retail volumes - SMS'!Q12/[2]Subscribers!R12/3</f>
        <v>0</v>
      </c>
      <c r="M48" s="12"/>
      <c r="N48" s="12" t="str">
        <f>'[2]Retail volumes - data'!B12</f>
        <v>North Macedonia</v>
      </c>
      <c r="O48" s="53">
        <f>'[2]Retail volumes - data'!K12/([2]Subscribers!L12)/3</f>
        <v>0</v>
      </c>
      <c r="P48" s="53">
        <f>'[2]Retail volumes - data'!Q12/([2]Subscribers!R12)/3</f>
        <v>0</v>
      </c>
      <c r="Q48" s="12"/>
    </row>
    <row r="49" spans="1:32" s="6" customFormat="1" ht="15.75" customHeight="1" x14ac:dyDescent="0.35">
      <c r="A49" s="301"/>
      <c r="B49" s="12" t="str">
        <f>'[2]Retail volumes - voice'!B11</f>
        <v>Serbia</v>
      </c>
      <c r="C49" s="13">
        <f>('[2]Retail volumes - voice'!K11/([2]Subscribers!L11))/3</f>
        <v>0</v>
      </c>
      <c r="D49" s="13">
        <f>('[2]Retail volumes - voice'!Q11/([2]Subscribers!R11))/3</f>
        <v>0</v>
      </c>
      <c r="E49" s="12"/>
      <c r="F49" s="12" t="str">
        <f>'[2]Retail volumes - voice'!B11</f>
        <v>Serbia</v>
      </c>
      <c r="G49" s="18">
        <f>('[2]Retail volumes - voice'!K21/([2]Subscribers!L11))/3</f>
        <v>0</v>
      </c>
      <c r="H49" s="18">
        <f>('[2]Retail volumes - voice'!Q21/([2]Subscribers!R11))/3</f>
        <v>0</v>
      </c>
      <c r="I49" s="12"/>
      <c r="J49" s="12" t="str">
        <f>'[2]Retail volumes - SMS'!B11</f>
        <v>Serbia</v>
      </c>
      <c r="K49" s="14">
        <f>'[2]Retail volumes - SMS'!K11/[2]Subscribers!L11/3</f>
        <v>0</v>
      </c>
      <c r="L49" s="14">
        <f>'[2]Retail volumes - SMS'!Q11/[2]Subscribers!R11/3</f>
        <v>0</v>
      </c>
      <c r="M49" s="12"/>
      <c r="N49" s="12" t="str">
        <f>'[2]Retail volumes - data'!B11</f>
        <v>Serbia</v>
      </c>
      <c r="O49" s="53">
        <f>'[2]Retail volumes - data'!K11/([2]Subscribers!L11)/3</f>
        <v>0</v>
      </c>
      <c r="P49" s="53">
        <f>'[2]Retail volumes - data'!Q11/([2]Subscribers!R11)/3</f>
        <v>0</v>
      </c>
      <c r="Q49" s="12"/>
    </row>
    <row r="50" spans="1:32" s="36" customFormat="1" x14ac:dyDescent="0.35">
      <c r="A50" s="43"/>
    </row>
    <row r="51" spans="1:32" s="4" customFormat="1" ht="44.25" customHeight="1" x14ac:dyDescent="0.35">
      <c r="A51" s="298" t="s">
        <v>268</v>
      </c>
      <c r="B51" s="390" t="s">
        <v>85</v>
      </c>
      <c r="C51" s="390"/>
      <c r="D51" s="390"/>
      <c r="E51" s="298" t="s">
        <v>269</v>
      </c>
      <c r="F51" s="390" t="s">
        <v>9</v>
      </c>
      <c r="G51" s="390"/>
      <c r="H51" s="390"/>
      <c r="I51" s="302" t="s">
        <v>270</v>
      </c>
      <c r="J51" s="390" t="s">
        <v>10</v>
      </c>
      <c r="K51" s="390"/>
      <c r="L51" s="390"/>
      <c r="M51" s="302" t="s">
        <v>271</v>
      </c>
      <c r="N51" s="390" t="s">
        <v>11</v>
      </c>
      <c r="O51" s="390"/>
      <c r="P51" s="390"/>
      <c r="Q51" s="3"/>
      <c r="S51" s="298" t="s">
        <v>293</v>
      </c>
      <c r="T51" s="397" t="s">
        <v>9</v>
      </c>
      <c r="U51" s="397"/>
      <c r="V51" s="397"/>
      <c r="X51" s="298" t="s">
        <v>294</v>
      </c>
      <c r="Y51" s="397" t="s">
        <v>10</v>
      </c>
      <c r="Z51" s="397"/>
      <c r="AA51" s="397"/>
      <c r="AC51" s="298" t="s">
        <v>271</v>
      </c>
      <c r="AD51" s="397" t="s">
        <v>11</v>
      </c>
      <c r="AE51" s="397"/>
      <c r="AF51" s="397"/>
    </row>
    <row r="52" spans="1:32" s="6" customFormat="1" ht="15" customHeight="1" x14ac:dyDescent="0.35">
      <c r="A52" s="299"/>
      <c r="B52" s="5" t="s">
        <v>4</v>
      </c>
      <c r="C52" s="5" t="s">
        <v>249</v>
      </c>
      <c r="D52" s="5" t="s">
        <v>250</v>
      </c>
      <c r="E52" s="5"/>
      <c r="F52" s="5" t="s">
        <v>4</v>
      </c>
      <c r="G52" s="5" t="s">
        <v>249</v>
      </c>
      <c r="H52" s="5" t="s">
        <v>250</v>
      </c>
      <c r="I52" s="5"/>
      <c r="J52" s="5" t="s">
        <v>4</v>
      </c>
      <c r="K52" s="5" t="s">
        <v>249</v>
      </c>
      <c r="L52" s="5" t="s">
        <v>250</v>
      </c>
      <c r="M52" s="5"/>
      <c r="N52" s="5" t="s">
        <v>4</v>
      </c>
      <c r="O52" s="5" t="s">
        <v>249</v>
      </c>
      <c r="P52" s="5" t="s">
        <v>250</v>
      </c>
      <c r="Q52" s="5"/>
      <c r="S52" s="5"/>
      <c r="T52" s="5" t="s">
        <v>4</v>
      </c>
      <c r="U52" s="5" t="s">
        <v>249</v>
      </c>
      <c r="V52" s="5" t="s">
        <v>250</v>
      </c>
      <c r="X52" s="5"/>
      <c r="Y52" s="5" t="s">
        <v>4</v>
      </c>
      <c r="Z52" s="5" t="s">
        <v>249</v>
      </c>
      <c r="AA52" s="5" t="s">
        <v>250</v>
      </c>
      <c r="AC52" s="5"/>
      <c r="AD52" s="5" t="s">
        <v>4</v>
      </c>
      <c r="AE52" s="5" t="s">
        <v>249</v>
      </c>
      <c r="AF52" s="5" t="s">
        <v>250</v>
      </c>
    </row>
    <row r="53" spans="1:32" s="6" customFormat="1" ht="15" customHeight="1" x14ac:dyDescent="0.35">
      <c r="A53" s="299"/>
      <c r="B53" s="5" t="str">
        <f>'[2]List of NRAs'!A5</f>
        <v>Albania</v>
      </c>
      <c r="C53" s="15">
        <f>(('[2]Retail volumes - voice'!K10+'[2]Retail volumes - voice'!L10)/([2]Subscribers!J10))/3</f>
        <v>0.32681393251570467</v>
      </c>
      <c r="D53" s="15">
        <f>(('[2]Retail volumes - voice'!Q10+'[2]Retail volumes - voice'!R10)/([2]Subscribers!P10))/3</f>
        <v>0.25977679757268296</v>
      </c>
      <c r="E53" s="5"/>
      <c r="F53" s="5" t="str">
        <f>'[2]Retail volumes - voice'!B58</f>
        <v>Albania</v>
      </c>
      <c r="G53" s="15">
        <f>('[2]Retail volumes - voice'!K20+'[2]Retail volumes - voice'!L20)/([2]Subscribers!J10)/3</f>
        <v>0.30847039330757242</v>
      </c>
      <c r="H53" s="15">
        <f>('[2]Retail volumes - voice'!Q20+'[2]Retail volumes - voice'!R20)/([2]Subscribers!P10)/3</f>
        <v>0.25809510982412426</v>
      </c>
      <c r="I53" s="5"/>
      <c r="J53" s="5" t="str">
        <f>'[2]Retail volumes - SMS'!B10</f>
        <v>Albania</v>
      </c>
      <c r="K53" s="9">
        <f>('[2]Retail volumes - SMS'!K10+'[2]Retail volumes - SMS'!L10)/[2]Subscribers!J10/3</f>
        <v>0.30381643715517759</v>
      </c>
      <c r="L53" s="9">
        <f>('[2]Retail volumes - SMS'!Q10+'[2]Retail volumes - SMS'!R10)/([2]Subscribers!P10)/3</f>
        <v>0.23369473719653858</v>
      </c>
      <c r="M53" s="5"/>
      <c r="N53" s="5" t="str">
        <f>'[2]Retail volumes - data'!B10</f>
        <v>Albania</v>
      </c>
      <c r="O53" s="9">
        <f>('[2]Retail volumes - data'!K10+'[2]Retail volumes - data'!L10)/([2]Subscribers!J10)/3</f>
        <v>1.671562010586302E-2</v>
      </c>
      <c r="P53" s="9">
        <f>('[2]Retail volumes - data'!Q10+'[2]Retail volumes - data'!R10)/([2]Subscribers!P10)/3</f>
        <v>2.0112910647945497E-2</v>
      </c>
      <c r="Q53" s="5"/>
      <c r="S53" s="5"/>
      <c r="T53" s="309" t="s">
        <v>81</v>
      </c>
      <c r="U53" s="15">
        <f>('[6]Retail volumes - voice'!$J$20+'[6]Retail volumes - voice'!$L$20)/([6]Subscribers!$J$10)/3</f>
        <v>1.4023142328020872</v>
      </c>
      <c r="V53" s="15">
        <f>('[6]Retail volumes - voice'!$P$20+'[6]Retail volumes - voice'!$R$20)/([6]Subscribers!$P$10)/3</f>
        <v>1.2405150192112717</v>
      </c>
      <c r="X53" s="5"/>
      <c r="Y53" s="309" t="s">
        <v>81</v>
      </c>
      <c r="Z53" s="15">
        <f>('[6]Retail volumes - SMS'!$J$10+'[6]Retail volumes - SMS'!$L$10)/([6]Subscribers!$J$10)/3</f>
        <v>0.45283186473015746</v>
      </c>
      <c r="AA53" s="15">
        <f>('[6]Retail volumes - SMS'!$P$10+'[6]Retail volumes - SMS'!$R$10)/([6]Subscribers!$P$10)/3</f>
        <v>0.36767044157865397</v>
      </c>
      <c r="AC53" s="5"/>
      <c r="AD53" s="309" t="s">
        <v>81</v>
      </c>
      <c r="AE53" s="15">
        <f>('[6]Retail volumes - data'!$J$10+'[6]Retail volumes - data'!$L$10)/([6]Subscribers!$J$10)/3</f>
        <v>0.16519999459291401</v>
      </c>
      <c r="AF53" s="15">
        <f>('[6]Retail volumes - data'!$P$10+'[6]Retail volumes - data'!$R$10)/([6]Subscribers!$P$10)/3</f>
        <v>0.18634933462032019</v>
      </c>
    </row>
    <row r="54" spans="1:32" s="6" customFormat="1" ht="15" customHeight="1" x14ac:dyDescent="0.35">
      <c r="A54" s="299"/>
      <c r="B54" s="5" t="str">
        <f>'[2]List of NRAs'!A8</f>
        <v>Bosnia</v>
      </c>
      <c r="C54" s="15">
        <f>(('[2]Retail volumes - voice'!K13+'[2]Retail volumes - voice'!L13)/([2]Subscribers!J13))/3</f>
        <v>0.56952355357813833</v>
      </c>
      <c r="D54" s="15">
        <f>(('[2]Retail volumes - voice'!Q13+'[2]Retail volumes - voice'!R13)/([2]Subscribers!P13))/3</f>
        <v>0.26468534829881157</v>
      </c>
      <c r="E54" s="5"/>
      <c r="F54" s="5" t="str">
        <f>'[2]Retail volumes - voice'!B61</f>
        <v>Bosnia</v>
      </c>
      <c r="G54" s="15">
        <f>('[2]Retail volumes - voice'!K23+'[2]Retail volumes - voice'!L23)/([2]Subscribers!J13)/3</f>
        <v>0.57079261753149646</v>
      </c>
      <c r="H54" s="15">
        <f>('[2]Retail volumes - voice'!Q23+'[2]Retail volumes - voice'!R23)/([2]Subscribers!P13)/3</f>
        <v>0.30544011523544307</v>
      </c>
      <c r="I54" s="5"/>
      <c r="J54" s="5" t="str">
        <f>'[2]Retail volumes - SMS'!B13</f>
        <v>Bosnia</v>
      </c>
      <c r="K54" s="9">
        <f>('[2]Retail volumes - SMS'!K13+'[2]Retail volumes - SMS'!L13)/[2]Subscribers!J13/3</f>
        <v>0.58368481428119967</v>
      </c>
      <c r="L54" s="9">
        <f>('[2]Retail volumes - SMS'!Q13+'[2]Retail volumes - SMS'!R13)/([2]Subscribers!P13)/3</f>
        <v>0.26222052016699054</v>
      </c>
      <c r="M54" s="5"/>
      <c r="N54" s="5" t="str">
        <f>'[2]Retail volumes - data'!B13</f>
        <v>Bosnia</v>
      </c>
      <c r="O54" s="9">
        <f>('[2]Retail volumes - data'!K13+'[2]Retail volumes - data'!L13)/([2]Subscribers!J13)/3</f>
        <v>8.5975225880941895E-3</v>
      </c>
      <c r="P54" s="9">
        <f>('[2]Retail volumes - data'!Q13+'[2]Retail volumes - data'!R13)/([2]Subscribers!P13)/3</f>
        <v>6.7784109912279282E-3</v>
      </c>
      <c r="Q54" s="5"/>
      <c r="S54" s="5"/>
      <c r="T54" s="309" t="s">
        <v>80</v>
      </c>
      <c r="U54" s="15">
        <f>('[6]Retail volumes - voice'!$J$23+'[6]Retail volumes - voice'!$L$23)/([6]Subscribers!$J$13)/3</f>
        <v>4.9597776608248259</v>
      </c>
      <c r="V54" s="15">
        <f>('[6]Retail volumes - voice'!$P$23+'[6]Retail volumes - voice'!$R$23)/([6]Subscribers!$P$13)/3</f>
        <v>4.9120927609594753</v>
      </c>
      <c r="X54" s="5"/>
      <c r="Y54" s="309" t="s">
        <v>80</v>
      </c>
      <c r="Z54" s="15">
        <f>('[6]Retail volumes - SMS'!$J$13+'[6]Retail volumes - SMS'!$L$13)/([6]Subscribers!$J$13)/3</f>
        <v>1.904616157921323</v>
      </c>
      <c r="AA54" s="15">
        <f>('[6]Retail volumes - SMS'!$P$13+'[6]Retail volumes - SMS'!$R$13)/([6]Subscribers!$P$13)/3</f>
        <v>1.4735748045394443</v>
      </c>
      <c r="AC54" s="5"/>
      <c r="AD54" s="309" t="s">
        <v>80</v>
      </c>
      <c r="AE54" s="15">
        <f>('[6]Retail volumes - data'!$J$13+'[6]Retail volumes - data'!$L$13)/([6]Subscribers!$J$13)/3</f>
        <v>8.8082520340994327E-2</v>
      </c>
      <c r="AF54" s="15">
        <f>('[6]Retail volumes - data'!$P$13+'[6]Retail volumes - data'!$R$13)/([6]Subscribers!$P$13)/3</f>
        <v>0.10701728989303773</v>
      </c>
    </row>
    <row r="55" spans="1:32" s="6" customFormat="1" ht="15" customHeight="1" x14ac:dyDescent="0.35">
      <c r="A55" s="299"/>
      <c r="B55" s="5" t="str">
        <f>'[2]List of NRAs'!A3</f>
        <v>Kosovo</v>
      </c>
      <c r="C55" s="15">
        <f>(('[2]Retail volumes - voice'!K8+'[2]Retail volumes - voice'!L8)/([2]Subscribers!J8))/3</f>
        <v>0</v>
      </c>
      <c r="D55" s="15">
        <f>(('[2]Retail volumes - voice'!Q8+'[2]Retail volumes - voice'!R8)/([2]Subscribers!P8))/3</f>
        <v>0</v>
      </c>
      <c r="E55" s="5"/>
      <c r="F55" s="5" t="str">
        <f>'[2]Retail volumes - voice'!B56</f>
        <v>Kosovo</v>
      </c>
      <c r="G55" s="15">
        <f>('[2]Retail volumes - voice'!K18+'[2]Retail volumes - voice'!L18)/([2]Subscribers!J8)/3</f>
        <v>0</v>
      </c>
      <c r="H55" s="15">
        <f>('[2]Retail volumes - voice'!Q18+'[2]Retail volumes - voice'!R18)/([2]Subscribers!P8)/3</f>
        <v>0</v>
      </c>
      <c r="I55" s="5"/>
      <c r="J55" s="5" t="str">
        <f>'[2]Retail volumes - SMS'!B8</f>
        <v>Kosovo</v>
      </c>
      <c r="K55" s="9">
        <f>('[2]Retail volumes - SMS'!K8+'[2]Retail volumes - SMS'!L8)/[2]Subscribers!J8/3</f>
        <v>0</v>
      </c>
      <c r="L55" s="9">
        <f>('[2]Retail volumes - SMS'!Q8+'[2]Retail volumes - SMS'!R8)/([2]Subscribers!P8)/3</f>
        <v>0</v>
      </c>
      <c r="M55" s="5"/>
      <c r="N55" s="5" t="str">
        <f>'[2]Retail volumes - data'!B8</f>
        <v>Kosovo</v>
      </c>
      <c r="O55" s="9">
        <f>('[2]Retail volumes - data'!K8+'[2]Retail volumes - data'!L8)/([2]Subscribers!J8)/3</f>
        <v>0</v>
      </c>
      <c r="P55" s="9">
        <f>('[2]Retail volumes - data'!Q8+'[2]Retail volumes - data'!R8)/([2]Subscribers!P8)/3</f>
        <v>0</v>
      </c>
      <c r="Q55" s="5"/>
      <c r="S55" s="5"/>
      <c r="T55" s="309" t="s">
        <v>287</v>
      </c>
      <c r="U55" s="15">
        <f>('[6]Retail volumes - voice'!$J$18+'[6]Retail volumes - voice'!$L$18)/([6]Subscribers!$J$8)/3</f>
        <v>0.50489805808062316</v>
      </c>
      <c r="V55" s="15">
        <f>('[6]Retail volumes - voice'!$P$18+'[6]Retail volumes - voice'!$R$18)/([6]Subscribers!$P$8)/3</f>
        <v>0.45217111383850955</v>
      </c>
      <c r="X55" s="5"/>
      <c r="Y55" s="309" t="s">
        <v>287</v>
      </c>
      <c r="Z55" s="15">
        <f>('[6]Retail volumes - SMS'!$J$8+'[6]Retail volumes - SMS'!$L$8)/([6]Subscribers!$J$8)/3</f>
        <v>0.26570650898681308</v>
      </c>
      <c r="AA55" s="15">
        <f>('[6]Retail volumes - SMS'!$P$8+'[6]Retail volumes - SMS'!$R$8)/([6]Subscribers!$P$8)/3</f>
        <v>0.33973404146513358</v>
      </c>
      <c r="AC55" s="5"/>
      <c r="AD55" s="309" t="s">
        <v>287</v>
      </c>
      <c r="AE55" s="15">
        <f>('[6]Retail volumes - data'!$J$8+'[6]Retail volumes - data'!$L$8)/([6]Subscribers!$J$8)/3</f>
        <v>4.7620828757801874E-2</v>
      </c>
      <c r="AF55" s="15">
        <f>('[6]Retail volumes - data'!$P$8+'[6]Retail volumes - data'!$R$8)/([6]Subscribers!$P$8)/3</f>
        <v>6.5388143813237667E-2</v>
      </c>
    </row>
    <row r="56" spans="1:32" s="6" customFormat="1" ht="15.75" customHeight="1" x14ac:dyDescent="0.35">
      <c r="A56" s="299"/>
      <c r="B56" s="5" t="str">
        <f>'[2]List of NRAs'!A4</f>
        <v>Montenegro</v>
      </c>
      <c r="C56" s="15">
        <f>(('[2]Retail volumes - voice'!K9+'[2]Retail volumes - voice'!L9)/([2]Subscribers!J9))/3</f>
        <v>0.39752774809356378</v>
      </c>
      <c r="D56" s="15">
        <f>(('[2]Retail volumes - voice'!Q9+'[2]Retail volumes - voice'!R9)/([2]Subscribers!P9))/3</f>
        <v>0.44192815011815556</v>
      </c>
      <c r="E56" s="5"/>
      <c r="F56" s="5" t="str">
        <f>'[2]Retail volumes - voice'!B57</f>
        <v>Montenegro</v>
      </c>
      <c r="G56" s="15">
        <f>('[2]Retail volumes - voice'!K19+'[2]Retail volumes - voice'!L19)/([2]Subscribers!J9)/3</f>
        <v>0.61462581055623877</v>
      </c>
      <c r="H56" s="15">
        <f>('[2]Retail volumes - voice'!Q19+'[2]Retail volumes - voice'!R19)/([2]Subscribers!P9)/3</f>
        <v>0.63941194381347322</v>
      </c>
      <c r="I56" s="5"/>
      <c r="J56" s="5" t="str">
        <f>'[2]Retail volumes - SMS'!B9</f>
        <v>Montenegro</v>
      </c>
      <c r="K56" s="9">
        <f>('[2]Retail volumes - SMS'!K9+'[2]Retail volumes - SMS'!L9)/[2]Subscribers!J9/3</f>
        <v>9.9986176903732779E-2</v>
      </c>
      <c r="L56" s="9">
        <f>('[2]Retail volumes - SMS'!Q9+'[2]Retail volumes - SMS'!R9)/([2]Subscribers!P9)/3</f>
        <v>0.10209338733189445</v>
      </c>
      <c r="M56" s="5"/>
      <c r="N56" s="5" t="str">
        <f>'[2]Retail volumes - data'!B9</f>
        <v>Montenegro</v>
      </c>
      <c r="O56" s="9">
        <f>('[2]Retail volumes - data'!K9+'[2]Retail volumes - data'!L9)/([2]Subscribers!J9)/3</f>
        <v>1.4056369699273435E-2</v>
      </c>
      <c r="P56" s="9">
        <f>('[2]Retail volumes - data'!Q9+'[2]Retail volumes - data'!R9)/([2]Subscribers!P9)/3</f>
        <v>1.7608548209344124E-2</v>
      </c>
      <c r="Q56" s="5"/>
      <c r="S56" s="5"/>
      <c r="T56" s="309" t="s">
        <v>83</v>
      </c>
      <c r="U56" s="15">
        <f>('[6]Retail volumes - voice'!$J$19+'[6]Retail volumes - voice'!$L$19)/([6]Subscribers!$J$9)/3</f>
        <v>25.980236336844047</v>
      </c>
      <c r="V56" s="15">
        <f>('[6]Retail volumes - voice'!$P$19+'[6]Retail volumes - voice'!$R$19)/([6]Subscribers!$P$9)/3</f>
        <v>24.894421118718693</v>
      </c>
      <c r="X56" s="5"/>
      <c r="Y56" s="309" t="s">
        <v>83</v>
      </c>
      <c r="Z56" s="15">
        <f>('[6]Retail volumes - SMS'!$J$9+'[6]Retail volumes - SMS'!$L$9)/([6]Subscribers!$J$9)/3</f>
        <v>3.2087872359655698</v>
      </c>
      <c r="AA56" s="15">
        <f>('[6]Retail volumes - SMS'!$P$9+'[6]Retail volumes - SMS'!$R$9)/([6]Subscribers!$P$9)/3</f>
        <v>3.0025678956458943</v>
      </c>
      <c r="AC56" s="5"/>
      <c r="AD56" s="309" t="s">
        <v>83</v>
      </c>
      <c r="AE56" s="15">
        <f>('[6]Retail volumes - data'!$J$9+'[6]Retail volumes - data'!$L$9)/([6]Subscribers!$J$9)/3</f>
        <v>1.0887775926631524</v>
      </c>
      <c r="AF56" s="15">
        <f>('[6]Retail volumes - data'!$P$9+'[6]Retail volumes - data'!$R$9)/([6]Subscribers!$P$9)/3</f>
        <v>1.1514661840585683</v>
      </c>
    </row>
    <row r="57" spans="1:32" s="6" customFormat="1" ht="15.75" customHeight="1" x14ac:dyDescent="0.35">
      <c r="A57" s="299"/>
      <c r="B57" s="5" t="str">
        <f>'[2]List of NRAs'!A7</f>
        <v>North Macedonia</v>
      </c>
      <c r="C57" s="15">
        <f>(('[2]Retail volumes - voice'!K12+'[2]Retail volumes - voice'!L12)/([2]Subscribers!J12))/3</f>
        <v>0.27010716348931235</v>
      </c>
      <c r="D57" s="15">
        <f>(('[2]Retail volumes - voice'!Q12+'[2]Retail volumes - voice'!R12)/([2]Subscribers!P12))/3</f>
        <v>0.27399996421385187</v>
      </c>
      <c r="E57" s="5"/>
      <c r="F57" s="5" t="str">
        <f>'[2]Retail volumes - voice'!B60</f>
        <v>North Macedonia</v>
      </c>
      <c r="G57" s="15">
        <f>('[2]Retail volumes - voice'!K22+'[2]Retail volumes - voice'!L22)/([2]Subscribers!J12)/3</f>
        <v>0.24031143167839061</v>
      </c>
      <c r="H57" s="15">
        <f>('[2]Retail volumes - voice'!Q22+'[2]Retail volumes - voice'!R22)/([2]Subscribers!P12)/3</f>
        <v>0.23433916810217917</v>
      </c>
      <c r="I57" s="5"/>
      <c r="J57" s="5" t="str">
        <f>'[2]Retail volumes - SMS'!B12</f>
        <v>North Macedonia</v>
      </c>
      <c r="K57" s="9">
        <f>('[2]Retail volumes - SMS'!K12+'[2]Retail volumes - SMS'!L12)/[2]Subscribers!J12/3</f>
        <v>5.8619635029054948E-4</v>
      </c>
      <c r="L57" s="9">
        <f>(('[2]Retail volumes - SMS'!Q12+'[2]Retail volumes - SMS'!R12)/([2]Subscribers!P12)/3)</f>
        <v>6.7180360561712405E-4</v>
      </c>
      <c r="M57" s="5"/>
      <c r="N57" s="5" t="str">
        <f>'[2]Retail volumes - data'!B12</f>
        <v>North Macedonia</v>
      </c>
      <c r="O57" s="9">
        <f>('[2]Retail volumes - data'!K12+'[2]Retail volumes - data'!L12)/([2]Subscribers!J12)/3</f>
        <v>6.4402488241559639E-3</v>
      </c>
      <c r="P57" s="9">
        <f>('[2]Retail volumes - data'!Q12+'[2]Retail volumes - data'!R12)/([2]Subscribers!P12)/3</f>
        <v>8.6791717810613591E-3</v>
      </c>
      <c r="Q57" s="5"/>
      <c r="S57" s="5"/>
      <c r="T57" s="309" t="s">
        <v>151</v>
      </c>
      <c r="U57" s="15">
        <f>('[6]Retail volumes - voice'!$J$22+'[6]Retail volumes - voice'!$L$22)/([6]Subscribers!$J$12)/3</f>
        <v>3.0755648723960989</v>
      </c>
      <c r="V57" s="15">
        <f>('[6]Retail volumes - voice'!$P$22+'[6]Retail volumes - voice'!$R$22)/([6]Subscribers!$P$12)/3</f>
        <v>3.0564317034911554</v>
      </c>
      <c r="X57" s="5"/>
      <c r="Y57" s="309" t="s">
        <v>151</v>
      </c>
      <c r="Z57" s="15">
        <f>('[6]Retail volumes - SMS'!$J$12+'[6]Retail volumes - SMS'!$L$12)/([6]Subscribers!$J$12)/3</f>
        <v>0.37897870904606584</v>
      </c>
      <c r="AA57" s="15">
        <f>('[6]Retail volumes - SMS'!$P$12+'[6]Retail volumes - SMS'!$R$12)/([6]Subscribers!$P$12)/3</f>
        <v>0.38345508757033198</v>
      </c>
      <c r="AC57" s="5"/>
      <c r="AD57" s="309" t="s">
        <v>151</v>
      </c>
      <c r="AE57" s="15">
        <f>('[6]Retail volumes - data'!$J$12+'[6]Retail volumes - data'!$L$12)/([6]Subscribers!$J$12)/3</f>
        <v>8.7115303342702607E-2</v>
      </c>
      <c r="AF57" s="15">
        <f>('[6]Retail volumes - data'!$P$12+'[6]Retail volumes - data'!$R$12)/([6]Subscribers!$P$12)/3</f>
        <v>0.12143468801200676</v>
      </c>
    </row>
    <row r="58" spans="1:32" s="6" customFormat="1" ht="15.75" customHeight="1" x14ac:dyDescent="0.35">
      <c r="A58" s="299"/>
      <c r="B58" s="5" t="str">
        <f>'[2]List of NRAs'!A6</f>
        <v>Serbia</v>
      </c>
      <c r="C58" s="15">
        <f>(('[2]Retail volumes - voice'!K11+'[2]Retail volumes - voice'!L11)/([2]Subscribers!J11))/3</f>
        <v>0</v>
      </c>
      <c r="D58" s="15">
        <f>(('[2]Retail volumes - voice'!Q11+'[2]Retail volumes - voice'!R11)/([2]Subscribers!P11))/3</f>
        <v>0</v>
      </c>
      <c r="E58" s="5"/>
      <c r="F58" s="5" t="str">
        <f>'[2]Retail volumes - voice'!B59</f>
        <v>Serbia</v>
      </c>
      <c r="G58" s="15">
        <f>('[2]Retail volumes - voice'!K21+'[2]Retail volumes - voice'!L21)/([2]Subscribers!J11)/3</f>
        <v>0</v>
      </c>
      <c r="H58" s="15">
        <f>(('[2]Retail volumes - voice'!Q21+'[2]Retail volumes - voice'!R21)/([2]Subscribers!P11)/3)</f>
        <v>0</v>
      </c>
      <c r="I58" s="5"/>
      <c r="J58" s="5" t="str">
        <f>'[2]Retail volumes - SMS'!B11</f>
        <v>Serbia</v>
      </c>
      <c r="K58" s="9">
        <f>('[2]Retail volumes - SMS'!K11+'[2]Retail volumes - SMS'!L11)/[2]Subscribers!J11/3</f>
        <v>0</v>
      </c>
      <c r="L58" s="9">
        <f>('[2]Retail volumes - SMS'!Q11+'[2]Retail volumes - SMS'!R11)/([2]Subscribers!P11)/3</f>
        <v>0</v>
      </c>
      <c r="M58" s="5"/>
      <c r="N58" s="5" t="str">
        <f>'[2]Retail volumes - data'!B11</f>
        <v>Serbia</v>
      </c>
      <c r="O58" s="9">
        <f>('[2]Retail volumes - data'!K11+'[2]Retail volumes - data'!L11)/([2]Subscribers!J11)/3</f>
        <v>0</v>
      </c>
      <c r="P58" s="9">
        <f>('[2]Retail volumes - data'!Q11+'[2]Retail volumes - data'!R11)/([2]Subscribers!P11)/3</f>
        <v>0</v>
      </c>
      <c r="Q58" s="5"/>
      <c r="S58" s="5"/>
      <c r="T58" s="350" t="s">
        <v>84</v>
      </c>
      <c r="U58" s="15">
        <f>('[6]Retail volumes - voice'!$J$21+'[6]Retail volumes - voice'!$L$21)/([6]Subscribers!$J$11)/3</f>
        <v>9.2721873543651956</v>
      </c>
      <c r="V58" s="15">
        <f>('[6]Retail volumes - voice'!$P$21+'[6]Retail volumes - voice'!$R$21)/([6]Subscribers!$P$11)/3</f>
        <v>5.9371776927379871</v>
      </c>
      <c r="X58" s="5"/>
      <c r="Y58" s="350" t="s">
        <v>84</v>
      </c>
      <c r="Z58" s="15">
        <f>('[6]Retail volumes - SMS'!$J$11+'[6]Retail volumes - SMS'!$L$11)/([6]Subscribers!$J$11)/3</f>
        <v>2.012064168036487</v>
      </c>
      <c r="AA58" s="15">
        <f>('[6]Retail volumes - SMS'!$P$11+'[6]Retail volumes - SMS'!$R$11)/([6]Subscribers!$P$11)/3</f>
        <v>1.3852124735467626</v>
      </c>
      <c r="AC58" s="5"/>
      <c r="AD58" s="350" t="s">
        <v>84</v>
      </c>
      <c r="AE58" s="15">
        <f>('[6]Retail volumes - data'!$J$11+'[6]Retail volumes - data'!$L$11)/([6]Subscribers!$J$11)/3</f>
        <v>0.13395964831204993</v>
      </c>
      <c r="AF58" s="15">
        <f>('[6]Retail volumes - data'!$P$11+'[6]Retail volumes - data'!$R$11)/([6]Subscribers!$P$11)/3</f>
        <v>0.10050357186169202</v>
      </c>
    </row>
    <row r="59" spans="1:32" s="38" customFormat="1" x14ac:dyDescent="0.35">
      <c r="A59" s="37"/>
    </row>
    <row r="60" spans="1:32" s="4" customFormat="1" ht="44.25" customHeight="1" x14ac:dyDescent="0.35">
      <c r="A60" s="300" t="s">
        <v>272</v>
      </c>
      <c r="B60" s="396" t="s">
        <v>13</v>
      </c>
      <c r="C60" s="396"/>
      <c r="D60" s="396"/>
      <c r="E60" s="300" t="s">
        <v>273</v>
      </c>
      <c r="F60" s="396" t="s">
        <v>14</v>
      </c>
      <c r="G60" s="396"/>
      <c r="H60" s="396"/>
      <c r="I60" s="300" t="s">
        <v>274</v>
      </c>
      <c r="J60" s="396" t="s">
        <v>15</v>
      </c>
      <c r="K60" s="396"/>
      <c r="L60" s="396"/>
      <c r="M60" s="300" t="s">
        <v>275</v>
      </c>
      <c r="N60" s="396" t="s">
        <v>16</v>
      </c>
      <c r="O60" s="396"/>
      <c r="P60" s="396"/>
      <c r="Q60" s="11"/>
    </row>
    <row r="61" spans="1:32" s="6" customFormat="1" ht="15" customHeight="1" x14ac:dyDescent="0.35">
      <c r="A61" s="301"/>
      <c r="B61" s="12" t="s">
        <v>4</v>
      </c>
      <c r="C61" s="12" t="s">
        <v>249</v>
      </c>
      <c r="D61" s="12" t="s">
        <v>250</v>
      </c>
      <c r="E61" s="12"/>
      <c r="F61" s="12" t="s">
        <v>4</v>
      </c>
      <c r="G61" s="12" t="s">
        <v>249</v>
      </c>
      <c r="H61" s="12" t="s">
        <v>250</v>
      </c>
      <c r="I61" s="12"/>
      <c r="J61" s="12" t="s">
        <v>4</v>
      </c>
      <c r="K61" s="12" t="s">
        <v>249</v>
      </c>
      <c r="L61" s="12" t="s">
        <v>250</v>
      </c>
      <c r="M61" s="12"/>
      <c r="N61" s="12" t="s">
        <v>4</v>
      </c>
      <c r="O61" s="12" t="s">
        <v>249</v>
      </c>
      <c r="P61" s="12" t="s">
        <v>250</v>
      </c>
      <c r="Q61" s="12"/>
    </row>
    <row r="62" spans="1:32" s="6" customFormat="1" ht="15" customHeight="1" x14ac:dyDescent="0.35">
      <c r="A62" s="301"/>
      <c r="B62" s="12" t="str">
        <f>'[2]Retail volumes - voice'!B10</f>
        <v>Albania</v>
      </c>
      <c r="C62" s="13">
        <f>('[2]Retail volumes - voice'!M10/([2]Subscribers!M10))/3</f>
        <v>1.7915610456148823</v>
      </c>
      <c r="D62" s="13">
        <f>('[2]Retail volumes - voice'!S10/([2]Subscribers!S10))/3</f>
        <v>2.292333685942642</v>
      </c>
      <c r="E62" s="12"/>
      <c r="F62" s="12" t="str">
        <f>'[2]Retail volumes - voice'!B58</f>
        <v>Albania</v>
      </c>
      <c r="G62" s="13">
        <f>('[2]Retail volumes - voice'!M20/([2]Subscribers!M10))/3</f>
        <v>1.3664978645866264</v>
      </c>
      <c r="H62" s="13">
        <f>('[2]Retail volumes - voice'!S20/([2]Subscribers!S10))/3</f>
        <v>1.7481458627174424</v>
      </c>
      <c r="I62" s="12"/>
      <c r="J62" s="12" t="str">
        <f>'[2]Retail volumes - SMS'!B10</f>
        <v>Albania</v>
      </c>
      <c r="K62" s="14">
        <f>'[2]Retail volumes - SMS'!M10/[2]Subscribers!M10/3</f>
        <v>0.41105318319336748</v>
      </c>
      <c r="L62" s="14">
        <f>'[2]Retail volumes - SMS'!S10/[2]Subscribers!S10/3</f>
        <v>0.4395216267042783</v>
      </c>
      <c r="M62" s="12"/>
      <c r="N62" s="12" t="str">
        <f>'[2]Retail volumes - data'!B10</f>
        <v>Albania</v>
      </c>
      <c r="O62" s="14">
        <f>'[2]Retail volumes - data'!M10/([2]Subscribers!M10)/3</f>
        <v>0.1481817850867865</v>
      </c>
      <c r="P62" s="14">
        <f>'[2]Retail volumes - data'!S10/([2]Subscribers!S10)/3</f>
        <v>0.24580982604607426</v>
      </c>
      <c r="Q62" s="12"/>
    </row>
    <row r="63" spans="1:32" s="6" customFormat="1" ht="15" customHeight="1" x14ac:dyDescent="0.35">
      <c r="A63" s="301"/>
      <c r="B63" s="12" t="str">
        <f>'[2]Retail volumes - voice'!B13</f>
        <v>Bosnia</v>
      </c>
      <c r="C63" s="13">
        <f>('[2]Retail volumes - voice'!M13/([2]Subscribers!M13))/3</f>
        <v>0.39582760494636376</v>
      </c>
      <c r="D63" s="13">
        <f>('[2]Retail volumes - voice'!S13/([2]Subscribers!S13))/3</f>
        <v>0.40037941444267694</v>
      </c>
      <c r="E63" s="12"/>
      <c r="F63" s="12" t="str">
        <f>'[2]Retail volumes - voice'!B61</f>
        <v>Bosnia</v>
      </c>
      <c r="G63" s="13">
        <f>('[2]Retail volumes - voice'!M23/([2]Subscribers!M13))/3</f>
        <v>0.50172059914067246</v>
      </c>
      <c r="H63" s="13">
        <f>('[2]Retail volumes - voice'!S23/([2]Subscribers!S13))/3</f>
        <v>0.51546705368629864</v>
      </c>
      <c r="I63" s="12"/>
      <c r="J63" s="12" t="str">
        <f>'[2]Retail volumes - SMS'!B13</f>
        <v>Bosnia</v>
      </c>
      <c r="K63" s="14">
        <f>'[2]Retail volumes - SMS'!M13/[2]Subscribers!M13/3</f>
        <v>0.49840808704741119</v>
      </c>
      <c r="L63" s="14">
        <f>'[2]Retail volumes - SMS'!S13/[2]Subscribers!S13/3</f>
        <v>0.5205329547639117</v>
      </c>
      <c r="M63" s="12"/>
      <c r="N63" s="12" t="str">
        <f>'[2]Retail volumes - data'!B13</f>
        <v>Bosnia</v>
      </c>
      <c r="O63" s="14">
        <f>'[2]Retail volumes - data'!M13/([2]Subscribers!M13)/3</f>
        <v>3.899192040124361E-3</v>
      </c>
      <c r="P63" s="14">
        <f>'[2]Retail volumes - data'!S13/([2]Subscribers!S13)/3</f>
        <v>5.0494902469301389E-3</v>
      </c>
      <c r="Q63" s="12"/>
    </row>
    <row r="64" spans="1:32" s="6" customFormat="1" ht="15" customHeight="1" x14ac:dyDescent="0.35">
      <c r="A64" s="301"/>
      <c r="B64" s="12" t="str">
        <f>'[2]Retail volumes - voice'!B8</f>
        <v>Kosovo</v>
      </c>
      <c r="C64" s="13">
        <f>('[2]Retail volumes - voice'!M8/([2]Subscribers!M8))/3</f>
        <v>1.4094105027625363E-2</v>
      </c>
      <c r="D64" s="13">
        <f>('[2]Retail volumes - voice'!S8/([2]Subscribers!S8))/3</f>
        <v>4.1797676508995775E-2</v>
      </c>
      <c r="E64" s="12"/>
      <c r="F64" s="12" t="str">
        <f>'[2]Retail volumes - voice'!B56</f>
        <v>Kosovo</v>
      </c>
      <c r="G64" s="13">
        <f>('[2]Retail volumes - voice'!M18/([2]Subscribers!M8))/3</f>
        <v>3.1742259424326423E-2</v>
      </c>
      <c r="H64" s="13">
        <f>('[2]Retail volumes - voice'!S18/([2]Subscribers!S8))/3</f>
        <v>9.2991341471810054E-2</v>
      </c>
      <c r="I64" s="12"/>
      <c r="J64" s="12" t="str">
        <f>'[2]Retail volumes - SMS'!B8</f>
        <v>Kosovo</v>
      </c>
      <c r="K64" s="14">
        <f>'[2]Retail volumes - SMS'!M8/[2]Subscribers!M8/3</f>
        <v>1.7125820230872751E-2</v>
      </c>
      <c r="L64" s="14">
        <f>'[2]Retail volumes - SMS'!S8/[2]Subscribers!S8/3</f>
        <v>5.4729803863356206E-2</v>
      </c>
      <c r="M64" s="12"/>
      <c r="N64" s="12" t="str">
        <f>'[2]Retail volumes - data'!B8</f>
        <v>Kosovo</v>
      </c>
      <c r="O64" s="14">
        <f>'[2]Retail volumes - data'!M8/([2]Subscribers!M8)/3</f>
        <v>3.6774261334598548E-3</v>
      </c>
      <c r="P64" s="14">
        <f>'[2]Retail volumes - data'!S8/([2]Subscribers!S8)/3</f>
        <v>1.255334542380101E-2</v>
      </c>
      <c r="Q64" s="12"/>
    </row>
    <row r="65" spans="1:52" s="6" customFormat="1" ht="15.75" customHeight="1" x14ac:dyDescent="0.35">
      <c r="A65" s="301"/>
      <c r="B65" s="12" t="str">
        <f>'[2]Retail volumes - voice'!B9</f>
        <v>Montenegro</v>
      </c>
      <c r="C65" s="13">
        <f>('[2]Retail volumes - voice'!M9/([2]Subscribers!M9))/3</f>
        <v>0.84516020090495469</v>
      </c>
      <c r="D65" s="13">
        <f>('[2]Retail volumes - voice'!S9/([2]Subscribers!S9))/3</f>
        <v>0.50072357498616493</v>
      </c>
      <c r="E65" s="12"/>
      <c r="F65" s="12" t="str">
        <f>'[2]Retail volumes - voice'!B57</f>
        <v>Montenegro</v>
      </c>
      <c r="G65" s="13">
        <f>('[2]Retail volumes - voice'!M19/([2]Subscribers!M9))/3</f>
        <v>0.78559098700545749</v>
      </c>
      <c r="H65" s="13">
        <f>('[2]Retail volumes - voice'!S19/([2]Subscribers!S9))/3</f>
        <v>0.57242990223206058</v>
      </c>
      <c r="I65" s="12"/>
      <c r="J65" s="12" t="str">
        <f>'[2]Retail volumes - SMS'!B9</f>
        <v>Montenegro</v>
      </c>
      <c r="K65" s="14">
        <f>'[2]Retail volumes - SMS'!M9/[2]Subscribers!M9/3</f>
        <v>0.58022964167328361</v>
      </c>
      <c r="L65" s="14">
        <f>'[2]Retail volumes - SMS'!S9/[2]Subscribers!S9/3</f>
        <v>0.4199029916338422</v>
      </c>
      <c r="M65" s="12"/>
      <c r="N65" s="12" t="str">
        <f>'[2]Retail volumes - data'!B9</f>
        <v>Montenegro</v>
      </c>
      <c r="O65" s="14">
        <f>'[2]Retail volumes - data'!M9/([2]Subscribers!M9)/3</f>
        <v>1.5348473826190959E-2</v>
      </c>
      <c r="P65" s="14">
        <f>'[2]Retail volumes - data'!S9/([2]Subscribers!S9)/3</f>
        <v>1.0489046735462309E-2</v>
      </c>
      <c r="Q65" s="12"/>
    </row>
    <row r="66" spans="1:52" s="6" customFormat="1" ht="15.75" customHeight="1" x14ac:dyDescent="0.35">
      <c r="A66" s="301"/>
      <c r="B66" s="12" t="str">
        <f>'[2]Retail volumes - voice'!B12</f>
        <v>North Macedonia</v>
      </c>
      <c r="C66" s="13">
        <f>('[2]Retail volumes - voice'!M12/([2]Subscribers!M12))/3</f>
        <v>0.87188400320402792</v>
      </c>
      <c r="D66" s="13">
        <f>('[2]Retail volumes - voice'!S12/([2]Subscribers!S12))/3</f>
        <v>0.84171461815883875</v>
      </c>
      <c r="E66" s="12"/>
      <c r="F66" s="12" t="str">
        <f>'[2]Retail volumes - voice'!B60</f>
        <v>North Macedonia</v>
      </c>
      <c r="G66" s="13">
        <f>('[2]Retail volumes - voice'!M22/([2]Subscribers!M12))/3</f>
        <v>0.57591574322004802</v>
      </c>
      <c r="H66" s="13">
        <f>('[2]Retail volumes - voice'!S22/([2]Subscribers!S12))/3</f>
        <v>0.56172552195248648</v>
      </c>
      <c r="I66" s="12"/>
      <c r="J66" s="12" t="str">
        <f>'[2]Retail volumes - SMS'!B12</f>
        <v>North Macedonia</v>
      </c>
      <c r="K66" s="14">
        <f>'[2]Retail volumes - SMS'!M12/[2]Subscribers!M12/3</f>
        <v>0.6023505115001716</v>
      </c>
      <c r="L66" s="14">
        <f>'[2]Retail volumes - SMS'!S12/[2]Subscribers!S12/3</f>
        <v>0.5980251048944949</v>
      </c>
      <c r="M66" s="12"/>
      <c r="N66" s="12" t="str">
        <f>'[2]Retail volumes - data'!B12</f>
        <v>North Macedonia</v>
      </c>
      <c r="O66" s="14">
        <f>'[2]Retail volumes - data'!M12/([2]Subscribers!M12)/3</f>
        <v>5.1794609022224679E-2</v>
      </c>
      <c r="P66" s="14">
        <f>'[2]Retail volumes - data'!S12/([2]Subscribers!S12)/3</f>
        <v>6.7669437603713203E-2</v>
      </c>
      <c r="Q66" s="12"/>
    </row>
    <row r="67" spans="1:52" s="6" customFormat="1" ht="15.75" customHeight="1" x14ac:dyDescent="0.35">
      <c r="A67" s="301"/>
      <c r="B67" s="12" t="str">
        <f>'[2]Retail volumes - voice'!B11</f>
        <v>Serbia</v>
      </c>
      <c r="C67" s="13">
        <f>('[2]Retail volumes - voice'!M11/([2]Subscribers!M11))/3</f>
        <v>0.45058502797202077</v>
      </c>
      <c r="D67" s="13">
        <f>('[2]Retail volumes - voice'!S11/([2]Subscribers!S11))/3</f>
        <v>0.49949294877934514</v>
      </c>
      <c r="E67" s="12"/>
      <c r="F67" s="12" t="str">
        <f>'[2]Retail volumes - voice'!B59</f>
        <v>Serbia</v>
      </c>
      <c r="G67" s="13">
        <f>('[2]Retail volumes - voice'!M21/([2]Subscribers!M11))/3</f>
        <v>0.60788329541258257</v>
      </c>
      <c r="H67" s="13">
        <f>('[2]Retail volumes - voice'!S21/([2]Subscribers!S11))/3</f>
        <v>0.6573178556552689</v>
      </c>
      <c r="I67" s="12"/>
      <c r="J67" s="12" t="str">
        <f>'[2]Retail volumes - SMS'!B11</f>
        <v>Serbia</v>
      </c>
      <c r="K67" s="14">
        <f>'[2]Retail volumes - SMS'!M11/[2]Subscribers!M11/3</f>
        <v>0.64598252431744152</v>
      </c>
      <c r="L67" s="14">
        <f>'[2]Retail volumes - SMS'!S11/[2]Subscribers!S11/3</f>
        <v>0.71940771082941868</v>
      </c>
      <c r="M67" s="12"/>
      <c r="N67" s="12" t="str">
        <f>'[2]Retail volumes - data'!B11</f>
        <v>Serbia</v>
      </c>
      <c r="O67" s="14">
        <f>'[2]Retail volumes - data'!M11/([2]Subscribers!M11)/3</f>
        <v>7.1229741537077807E-3</v>
      </c>
      <c r="P67" s="14">
        <f>'[2]Retail volumes - data'!S11/([2]Subscribers!S11)/3</f>
        <v>7.589324494991681E-3</v>
      </c>
      <c r="Q67" s="12"/>
    </row>
    <row r="68" spans="1:52" s="38" customFormat="1" x14ac:dyDescent="0.35">
      <c r="A68" s="37"/>
      <c r="AJ68" s="48"/>
      <c r="AK68" s="48"/>
      <c r="AL68" s="48"/>
      <c r="AM68" s="48"/>
      <c r="AN68" s="48"/>
      <c r="AO68" s="48"/>
      <c r="AP68" s="48"/>
      <c r="AQ68" s="48"/>
      <c r="AR68" s="48"/>
    </row>
    <row r="69" spans="1:52" s="4" customFormat="1" ht="15" customHeight="1" x14ac:dyDescent="0.35">
      <c r="A69" s="414" t="s">
        <v>276</v>
      </c>
      <c r="B69" s="11" t="s">
        <v>30</v>
      </c>
      <c r="C69" s="11"/>
      <c r="D69" s="11"/>
      <c r="E69" s="11"/>
      <c r="F69" s="11"/>
      <c r="G69" s="11"/>
      <c r="H69" s="11"/>
      <c r="I69" s="11"/>
      <c r="J69" s="414" t="s">
        <v>277</v>
      </c>
      <c r="K69" s="11" t="s">
        <v>31</v>
      </c>
      <c r="L69" s="11"/>
      <c r="M69" s="11"/>
      <c r="N69" s="11"/>
      <c r="O69" s="11"/>
      <c r="P69" s="11"/>
      <c r="Q69" s="11"/>
      <c r="R69" s="11"/>
      <c r="S69" s="414" t="s">
        <v>278</v>
      </c>
      <c r="T69" s="11" t="s">
        <v>32</v>
      </c>
      <c r="U69" s="11"/>
      <c r="V69" s="11"/>
      <c r="W69" s="11"/>
      <c r="X69" s="11"/>
      <c r="Y69" s="11"/>
      <c r="Z69" s="11"/>
      <c r="AA69" s="11"/>
      <c r="AB69" s="11"/>
    </row>
    <row r="70" spans="1:52" s="4" customFormat="1" ht="15" customHeight="1" x14ac:dyDescent="0.35">
      <c r="A70" s="414"/>
      <c r="B70" s="11" t="s">
        <v>22</v>
      </c>
      <c r="C70" s="393" t="s">
        <v>249</v>
      </c>
      <c r="D70" s="393"/>
      <c r="E70" s="393"/>
      <c r="F70" s="304"/>
      <c r="G70" s="23" t="s">
        <v>250</v>
      </c>
      <c r="H70" s="23"/>
      <c r="I70" s="23"/>
      <c r="J70" s="414"/>
      <c r="K70" s="11" t="s">
        <v>22</v>
      </c>
      <c r="L70" s="393" t="s">
        <v>249</v>
      </c>
      <c r="M70" s="393"/>
      <c r="N70" s="393"/>
      <c r="O70" s="415" t="s">
        <v>250</v>
      </c>
      <c r="P70" s="415"/>
      <c r="Q70" s="415"/>
      <c r="R70" s="306"/>
      <c r="S70" s="414"/>
      <c r="T70" s="11" t="s">
        <v>22</v>
      </c>
      <c r="U70" s="393" t="s">
        <v>249</v>
      </c>
      <c r="V70" s="393"/>
      <c r="W70" s="393"/>
      <c r="X70" s="415" t="s">
        <v>250</v>
      </c>
      <c r="Y70" s="415"/>
      <c r="Z70" s="415"/>
      <c r="AA70" s="11"/>
      <c r="AB70" s="11"/>
    </row>
    <row r="71" spans="1:52" s="6" customFormat="1" ht="52.5" customHeight="1" x14ac:dyDescent="0.35">
      <c r="A71" s="414"/>
      <c r="B71" s="12" t="s">
        <v>4</v>
      </c>
      <c r="C71" s="17" t="s">
        <v>33</v>
      </c>
      <c r="D71" s="17" t="s">
        <v>34</v>
      </c>
      <c r="E71" s="17" t="s">
        <v>35</v>
      </c>
      <c r="F71" s="17" t="s">
        <v>4</v>
      </c>
      <c r="G71" s="17" t="s">
        <v>33</v>
      </c>
      <c r="H71" s="17" t="s">
        <v>34</v>
      </c>
      <c r="I71" s="17" t="s">
        <v>35</v>
      </c>
      <c r="J71" s="414"/>
      <c r="K71" s="12" t="s">
        <v>4</v>
      </c>
      <c r="L71" s="17" t="s">
        <v>33</v>
      </c>
      <c r="M71" s="17" t="s">
        <v>34</v>
      </c>
      <c r="N71" s="17" t="s">
        <v>35</v>
      </c>
      <c r="O71" s="17" t="s">
        <v>4</v>
      </c>
      <c r="P71" s="17" t="s">
        <v>33</v>
      </c>
      <c r="Q71" s="17" t="s">
        <v>34</v>
      </c>
      <c r="R71" s="17" t="s">
        <v>35</v>
      </c>
      <c r="S71" s="414"/>
      <c r="T71" s="12" t="s">
        <v>4</v>
      </c>
      <c r="U71" s="17" t="s">
        <v>33</v>
      </c>
      <c r="V71" s="17" t="s">
        <v>34</v>
      </c>
      <c r="W71" s="17" t="s">
        <v>35</v>
      </c>
      <c r="X71" s="17" t="s">
        <v>4</v>
      </c>
      <c r="Y71" s="17" t="s">
        <v>33</v>
      </c>
      <c r="Z71" s="17" t="s">
        <v>34</v>
      </c>
      <c r="AA71" s="17" t="s">
        <v>35</v>
      </c>
      <c r="AB71" s="12"/>
    </row>
    <row r="72" spans="1:52" s="6" customFormat="1" ht="15" customHeight="1" x14ac:dyDescent="0.35">
      <c r="A72" s="414"/>
      <c r="B72" s="12" t="str">
        <f>'[2]Wholesale voice'!H10</f>
        <v>Albania</v>
      </c>
      <c r="C72" s="13">
        <f>('[2]Wholesale voice'!I20+'[2]Wholesale voice'!I40)/('[2]Wholesale voice'!I10+'[2]Wholesale voice'!I30)</f>
        <v>3.4010264993979349E-2</v>
      </c>
      <c r="D72" s="13">
        <f>('[2]Wholesale voice'!J20+'[2]Wholesale voice'!J40)/('[2]Wholesale voice'!J10+'[2]Wholesale voice'!J30)</f>
        <v>7.5167592949211534E-2</v>
      </c>
      <c r="E72" s="13">
        <f>('[2]Wholesale voice'!K20+'[2]Wholesale voice'!K40)/('[2]Wholesale voice'!K10+'[2]Wholesale voice'!K30)</f>
        <v>7.5847364533000297E-2</v>
      </c>
      <c r="F72" s="24" t="str">
        <f>'[2]Wholesale voice'!H20</f>
        <v>Albania</v>
      </c>
      <c r="G72" s="24">
        <f>('[2]Wholesale voice'!L20+'[2]Wholesale voice'!L40)/('[2]Wholesale voice'!L10+'[2]Wholesale voice'!L30)</f>
        <v>3.2444854047648027E-2</v>
      </c>
      <c r="H72" s="24">
        <f>('[2]Wholesale voice'!M20+'[2]Wholesale voice'!M40)/('[2]Wholesale voice'!M10+'[2]Wholesale voice'!M30)</f>
        <v>6.8902180771524643E-2</v>
      </c>
      <c r="I72" s="24">
        <f>('[2]Wholesale voice'!N20+'[2]Wholesale voice'!N40)/('[2]Wholesale voice'!N10+'[2]Wholesale voice'!N30)</f>
        <v>6.1530639057333275E-2</v>
      </c>
      <c r="J72" s="414"/>
      <c r="K72" s="25" t="str">
        <f>'[2]Wholesale SMS'!H10</f>
        <v>Albania</v>
      </c>
      <c r="L72" s="24">
        <f>('[2]Wholesale SMS'!I20+'[2]Wholesale SMS'!I40)/('[2]Wholesale SMS'!I10+'[2]Wholesale SMS'!I30)</f>
        <v>9.6272167933405713E-3</v>
      </c>
      <c r="M72" s="24">
        <f>('[2]Wholesale SMS'!J20+'[2]Wholesale SMS'!J40)/('[2]Wholesale SMS'!J10+'[2]Wholesale SMS'!J30)</f>
        <v>1.7636958012725842E-2</v>
      </c>
      <c r="N72" s="24">
        <f>('[2]Wholesale SMS'!K20+'[2]Wholesale SMS'!K40)/('[2]Wholesale SMS'!K10+'[2]Wholesale SMS'!K30)</f>
        <v>8.7722745044106955E-3</v>
      </c>
      <c r="O72" s="24" t="str">
        <f>'[2]Wholesale SMS'!H20</f>
        <v>Albania</v>
      </c>
      <c r="P72" s="24">
        <f>('[2]Wholesale SMS'!L20+'[2]Wholesale SMS'!L40)/('[2]Wholesale SMS'!L10+'[2]Wholesale SMS'!L30)</f>
        <v>9.0412245682201485E-3</v>
      </c>
      <c r="Q72" s="24">
        <f>('[2]Wholesale SMS'!M20+'[2]Wholesale SMS'!M40)/('[2]Wholesale SMS'!M10+'[2]Wholesale SMS'!M30)</f>
        <v>1.8915002017002584E-2</v>
      </c>
      <c r="R72" s="24">
        <f>('[2]Wholesale SMS'!N20+'[2]Wholesale SMS'!N40)/('[2]Wholesale SMS'!N10+'[2]Wholesale SMS'!N30)</f>
        <v>7.7257788658238033E-3</v>
      </c>
      <c r="S72" s="414"/>
      <c r="T72" s="12" t="str">
        <f>'[2]Wholesale data'!H10</f>
        <v>Albania</v>
      </c>
      <c r="U72" s="18">
        <f>('[2]Wholesale data'!I20+'[2]Wholesale data'!I40)/('[2]Wholesale data'!I10+'[2]Wholesale data'!I30)</f>
        <v>3.0199231227329326</v>
      </c>
      <c r="V72" s="18">
        <f>('[2]Wholesale data'!J20+'[2]Wholesale data'!J40)/('[2]Wholesale data'!J10+'[2]Wholesale data'!J30)</f>
        <v>5.7478383128295256</v>
      </c>
      <c r="W72" s="18">
        <f>('[2]Wholesale data'!K20+'[2]Wholesale data'!K40)/('[2]Wholesale data'!K10+'[2]Wholesale data'!K30)</f>
        <v>3.4841864301223677</v>
      </c>
      <c r="X72" s="25" t="str">
        <f>'[2]Wholesale data'!H20</f>
        <v>Albania</v>
      </c>
      <c r="Y72" s="18">
        <f>('[2]Wholesale data'!L20+'[2]Wholesale data'!L40)/('[2]Wholesale data'!L10+'[2]Wholesale data'!L30)</f>
        <v>2.3069488979079309</v>
      </c>
      <c r="Z72" s="18">
        <f>('[2]Wholesale data'!M20+'[2]Wholesale data'!M40)/('[2]Wholesale data'!M10+'[2]Wholesale data'!M30)</f>
        <v>5.7049797570850203</v>
      </c>
      <c r="AA72" s="18">
        <f>('[2]Wholesale data'!N20+'[2]Wholesale data'!N40)/('[2]Wholesale data'!N10+'[2]Wholesale data'!N30)</f>
        <v>2.6315550510783199</v>
      </c>
      <c r="AB72" s="12"/>
    </row>
    <row r="73" spans="1:52" s="6" customFormat="1" ht="15" customHeight="1" x14ac:dyDescent="0.35">
      <c r="A73" s="414"/>
      <c r="B73" s="12" t="str">
        <f>'[2]Wholesale voice'!H13</f>
        <v>Bosnia</v>
      </c>
      <c r="C73" s="13">
        <f>('[2]Wholesale voice'!I23+'[2]Wholesale voice'!I43)/('[2]Wholesale voice'!I13+'[2]Wholesale voice'!I33)</f>
        <v>1.2574970544474425E-2</v>
      </c>
      <c r="D73" s="13">
        <f>('[2]Wholesale voice'!J23+'[2]Wholesale voice'!J43)/('[2]Wholesale voice'!J13+'[2]Wholesale voice'!J33)</f>
        <v>4.5052615489259762E-2</v>
      </c>
      <c r="E73" s="13">
        <f>('[2]Wholesale voice'!K23+'[2]Wholesale voice'!K43)/('[2]Wholesale voice'!K13+'[2]Wholesale voice'!K33)</f>
        <v>0.13637802663700233</v>
      </c>
      <c r="F73" s="24" t="str">
        <f>'[2]Wholesale voice'!H23</f>
        <v>Bosnia</v>
      </c>
      <c r="G73" s="24">
        <f>('[2]Wholesale voice'!L23+'[2]Wholesale voice'!L43)/('[2]Wholesale voice'!L13+'[2]Wholesale voice'!L33)</f>
        <v>1.3387238792321138E-2</v>
      </c>
      <c r="H73" s="24">
        <f>('[2]Wholesale voice'!M23+'[2]Wholesale voice'!M43)/('[2]Wholesale voice'!M13+'[2]Wholesale voice'!M33)</f>
        <v>4.8432779869413904E-2</v>
      </c>
      <c r="I73" s="24">
        <f>('[2]Wholesale voice'!N23+'[2]Wholesale voice'!N43)/('[2]Wholesale voice'!N13+'[2]Wholesale voice'!N33)</f>
        <v>0.1082094184556173</v>
      </c>
      <c r="J73" s="414"/>
      <c r="K73" s="25" t="str">
        <f>'[2]Wholesale SMS'!H13</f>
        <v>Bosnia</v>
      </c>
      <c r="L73" s="24">
        <f>('[2]Wholesale SMS'!I23+'[2]Wholesale SMS'!I43)/('[2]Wholesale SMS'!I13+'[2]Wholesale SMS'!I33)</f>
        <v>5.2519375553621694E-3</v>
      </c>
      <c r="M73" s="24">
        <f>('[2]Wholesale SMS'!J23+'[2]Wholesale SMS'!J43)/('[2]Wholesale SMS'!J13+'[2]Wholesale SMS'!J33)</f>
        <v>1.4176298072996606E-2</v>
      </c>
      <c r="N73" s="24">
        <f>('[2]Wholesale SMS'!K23+'[2]Wholesale SMS'!K43)/('[2]Wholesale SMS'!K13+'[2]Wholesale SMS'!K33)</f>
        <v>1.4260032783236034E-2</v>
      </c>
      <c r="O73" s="24" t="str">
        <f>'[2]Wholesale SMS'!H23</f>
        <v>Bosnia</v>
      </c>
      <c r="P73" s="24">
        <f>('[2]Wholesale SMS'!L23+'[2]Wholesale SMS'!L43)/('[2]Wholesale SMS'!L13+'[2]Wholesale SMS'!L33)</f>
        <v>4.9513967568992241E-3</v>
      </c>
      <c r="Q73" s="24">
        <f>('[2]Wholesale SMS'!M23+'[2]Wholesale SMS'!M43)/('[2]Wholesale SMS'!M13+'[2]Wholesale SMS'!M33)</f>
        <v>1.179954999329166E-2</v>
      </c>
      <c r="R73" s="24">
        <f>('[2]Wholesale SMS'!N23+'[2]Wholesale SMS'!N43)/('[2]Wholesale SMS'!N13+'[2]Wholesale SMS'!N33)</f>
        <v>1.0693726410173535E-2</v>
      </c>
      <c r="S73" s="414"/>
      <c r="T73" s="12" t="str">
        <f>'[2]Wholesale data'!H13</f>
        <v>Bosnia</v>
      </c>
      <c r="U73" s="18">
        <f>('[2]Wholesale data'!I23+'[2]Wholesale data'!I43)/('[2]Wholesale data'!I13+'[2]Wholesale data'!I33)</f>
        <v>1.0554215284436492</v>
      </c>
      <c r="V73" s="18">
        <f>('[2]Wholesale data'!J23+'[2]Wholesale data'!J43)/('[2]Wholesale data'!J13+'[2]Wholesale data'!J33)</f>
        <v>2.6573039206076796</v>
      </c>
      <c r="W73" s="18">
        <f>('[2]Wholesale data'!K23+'[2]Wholesale data'!K43)/('[2]Wholesale data'!K13+'[2]Wholesale data'!K33)</f>
        <v>10.914782836575245</v>
      </c>
      <c r="X73" s="25" t="str">
        <f>'[2]Wholesale data'!H23</f>
        <v>Bosnia</v>
      </c>
      <c r="Y73" s="18">
        <f>('[2]Wholesale data'!L23+'[2]Wholesale data'!L43)/('[2]Wholesale data'!L13+'[2]Wholesale data'!L33)</f>
        <v>0.91631617922146935</v>
      </c>
      <c r="Z73" s="18">
        <f>('[2]Wholesale data'!M23+'[2]Wholesale data'!M43)/('[2]Wholesale data'!M13+'[2]Wholesale data'!M33)</f>
        <v>1.8369219362200553</v>
      </c>
      <c r="AA73" s="18">
        <f>('[2]Wholesale data'!N23+'[2]Wholesale data'!N43)/('[2]Wholesale data'!N13+'[2]Wholesale data'!N33)</f>
        <v>11.206544875487937</v>
      </c>
      <c r="AB73" s="12"/>
    </row>
    <row r="74" spans="1:52" s="6" customFormat="1" ht="15" customHeight="1" x14ac:dyDescent="0.35">
      <c r="A74" s="414"/>
      <c r="B74" s="12" t="str">
        <f>'[2]Wholesale voice'!H8</f>
        <v>Kosovo</v>
      </c>
      <c r="C74" s="13">
        <f>('[2]Wholesale voice'!I18+'[2]Wholesale voice'!I38)/('[2]Wholesale voice'!I8+'[2]Wholesale voice'!I28)</f>
        <v>3.2263419324703078E-2</v>
      </c>
      <c r="D74" s="13">
        <f>('[2]Wholesale voice'!J18+'[2]Wholesale voice'!J38)/('[2]Wholesale voice'!J8+'[2]Wholesale voice'!J28)</f>
        <v>0.20749994348598863</v>
      </c>
      <c r="E74" s="13">
        <f>('[2]Wholesale voice'!K18+'[2]Wholesale voice'!K38)/('[2]Wholesale voice'!K8+'[2]Wholesale voice'!K28)</f>
        <v>0.25966550401449051</v>
      </c>
      <c r="F74" s="24" t="str">
        <f>'[2]Wholesale voice'!H18</f>
        <v>Kosovo</v>
      </c>
      <c r="G74" s="24">
        <f>('[2]Wholesale voice'!L18+'[2]Wholesale voice'!L38)/('[2]Wholesale voice'!L8+'[2]Wholesale voice'!L28)</f>
        <v>3.1403771169801774E-2</v>
      </c>
      <c r="H74" s="24">
        <f>('[2]Wholesale voice'!M18+'[2]Wholesale voice'!M38)/('[2]Wholesale voice'!M8+'[2]Wholesale voice'!M28)</f>
        <v>0.20711141539869318</v>
      </c>
      <c r="I74" s="24">
        <f>('[2]Wholesale voice'!N18+'[2]Wholesale voice'!N38)/('[2]Wholesale voice'!N8+'[2]Wholesale voice'!N28)</f>
        <v>0.24206975714946732</v>
      </c>
      <c r="J74" s="414"/>
      <c r="K74" s="25" t="str">
        <f>'[2]Wholesale SMS'!H8</f>
        <v>Kosovo</v>
      </c>
      <c r="L74" s="24">
        <f>('[2]Wholesale SMS'!I18+'[2]Wholesale SMS'!I38)/('[2]Wholesale SMS'!I8+'[2]Wholesale SMS'!I28)</f>
        <v>8.4416356673762804E-3</v>
      </c>
      <c r="M74" s="24">
        <f>('[2]Wholesale SMS'!J18+'[2]Wholesale SMS'!J38)/('[2]Wholesale SMS'!J8+'[2]Wholesale SMS'!J28)</f>
        <v>1.7159068971380094E-2</v>
      </c>
      <c r="N74" s="24">
        <f>('[2]Wholesale SMS'!K18+'[2]Wholesale SMS'!K38)/('[2]Wholesale SMS'!K8+'[2]Wholesale SMS'!K28)</f>
        <v>1.7792558968118748E-2</v>
      </c>
      <c r="O74" s="24" t="str">
        <f>'[2]Wholesale SMS'!H18</f>
        <v>Kosovo</v>
      </c>
      <c r="P74" s="24">
        <f>('[2]Wholesale SMS'!L18+'[2]Wholesale SMS'!L38)/('[2]Wholesale SMS'!L8+'[2]Wholesale SMS'!L28)</f>
        <v>7.4407603960842282E-3</v>
      </c>
      <c r="Q74" s="24">
        <f>('[2]Wholesale SMS'!M18+'[2]Wholesale SMS'!M38)/('[2]Wholesale SMS'!M8+'[2]Wholesale SMS'!M28)</f>
        <v>1.745921982900725E-2</v>
      </c>
      <c r="R74" s="24">
        <f>('[2]Wholesale SMS'!N18+'[2]Wholesale SMS'!N38)/('[2]Wholesale SMS'!N8+'[2]Wholesale SMS'!N28)</f>
        <v>1.9273684444590034E-2</v>
      </c>
      <c r="S74" s="414"/>
      <c r="T74" s="12" t="str">
        <f>'[2]Wholesale data'!H8</f>
        <v>Kosovo</v>
      </c>
      <c r="U74" s="18">
        <f>('[2]Wholesale data'!I18+'[2]Wholesale data'!I38)/('[2]Wholesale data'!I8+'[2]Wholesale data'!I28)</f>
        <v>2.3024729951874887</v>
      </c>
      <c r="V74" s="18">
        <f>('[2]Wholesale data'!J18+'[2]Wholesale data'!J38)/('[2]Wholesale data'!J8+'[2]Wholesale data'!J28)</f>
        <v>6.2310396162756412</v>
      </c>
      <c r="W74" s="18">
        <f>('[2]Wholesale data'!K18+'[2]Wholesale data'!K38)/('[2]Wholesale data'!K8+'[2]Wholesale data'!K28)</f>
        <v>16.23941701097776</v>
      </c>
      <c r="X74" s="25" t="str">
        <f>'[2]Wholesale data'!H18</f>
        <v>Kosovo</v>
      </c>
      <c r="Y74" s="18">
        <f>('[2]Wholesale data'!L18+'[2]Wholesale data'!L38)/('[2]Wholesale data'!L8+'[2]Wholesale data'!L28)</f>
        <v>1.8270372287102896</v>
      </c>
      <c r="Z74" s="18">
        <f>('[2]Wholesale data'!M18+'[2]Wholesale data'!M38)/('[2]Wholesale data'!M8+'[2]Wholesale data'!M28)</f>
        <v>4.3853255192254714</v>
      </c>
      <c r="AA74" s="18">
        <f>('[2]Wholesale data'!N18+'[2]Wholesale data'!N38)/('[2]Wholesale data'!N8+'[2]Wholesale data'!N28)</f>
        <v>15.497638612551409</v>
      </c>
      <c r="AB74" s="12"/>
    </row>
    <row r="75" spans="1:52" ht="15.75" customHeight="1" x14ac:dyDescent="0.35">
      <c r="A75" s="414"/>
      <c r="B75" s="12" t="str">
        <f>'[2]Wholesale voice'!H9</f>
        <v>Montenegro</v>
      </c>
      <c r="C75" s="13">
        <f>('[2]Wholesale voice'!I19+'[2]Wholesale voice'!I39)/('[2]Wholesale voice'!I9+'[2]Wholesale voice'!I29)</f>
        <v>2.9826686423530164E-2</v>
      </c>
      <c r="D75" s="13">
        <f>('[2]Wholesale voice'!J19+'[2]Wholesale voice'!J39)/('[2]Wholesale voice'!J9+'[2]Wholesale voice'!J29)</f>
        <v>9.325421810265988E-2</v>
      </c>
      <c r="E75" s="13">
        <f>('[2]Wholesale voice'!K19+'[2]Wholesale voice'!K39)/('[2]Wholesale voice'!K9+'[2]Wholesale voice'!K29)</f>
        <v>6.2473127589025186E-2</v>
      </c>
      <c r="F75" s="24" t="str">
        <f>'[2]Wholesale voice'!H19</f>
        <v>Montenegro</v>
      </c>
      <c r="G75" s="24">
        <f>('[2]Wholesale voice'!L19+'[2]Wholesale voice'!L39)/('[2]Wholesale voice'!L9+'[2]Wholesale voice'!L29)</f>
        <v>2.5831037188287782E-2</v>
      </c>
      <c r="H75" s="24">
        <f>('[2]Wholesale voice'!M19+'[2]Wholesale voice'!M39)/('[2]Wholesale voice'!M9+'[2]Wholesale voice'!M29)</f>
        <v>0.14802670845943555</v>
      </c>
      <c r="I75" s="24">
        <f>('[2]Wholesale voice'!N19+'[2]Wholesale voice'!N39)/('[2]Wholesale voice'!N9+'[2]Wholesale voice'!N29)</f>
        <v>9.8339635600239478E-2</v>
      </c>
      <c r="J75" s="414"/>
      <c r="K75" s="25" t="str">
        <f>'[2]Wholesale SMS'!H9</f>
        <v>Montenegro</v>
      </c>
      <c r="L75" s="24">
        <f>('[2]Wholesale SMS'!I19+'[2]Wholesale SMS'!I39)/('[2]Wholesale SMS'!I9+'[2]Wholesale SMS'!I29)</f>
        <v>3.4546722340565166E-3</v>
      </c>
      <c r="M75" s="24">
        <f>('[2]Wholesale SMS'!J19+'[2]Wholesale SMS'!J39)/('[2]Wholesale SMS'!J9+'[2]Wholesale SMS'!J29)</f>
        <v>1.1389105378623204E-2</v>
      </c>
      <c r="N75" s="24">
        <f>('[2]Wholesale SMS'!K19+'[2]Wholesale SMS'!K39)/('[2]Wholesale SMS'!K9+'[2]Wholesale SMS'!K29)</f>
        <v>1.0835454180193813E-2</v>
      </c>
      <c r="O75" s="24" t="str">
        <f>'[2]Wholesale SMS'!H19</f>
        <v>Montenegro</v>
      </c>
      <c r="P75" s="24">
        <f>('[2]Wholesale SMS'!L19+'[2]Wholesale SMS'!L39)/('[2]Wholesale SMS'!L9+'[2]Wholesale SMS'!L29)</f>
        <v>3.7111035304195276E-3</v>
      </c>
      <c r="Q75" s="24">
        <f>('[2]Wholesale SMS'!M19+'[2]Wholesale SMS'!M39)/('[2]Wholesale SMS'!M9+'[2]Wholesale SMS'!M29)</f>
        <v>1.0428628251799474E-2</v>
      </c>
      <c r="R75" s="24">
        <f>('[2]Wholesale SMS'!N19+'[2]Wholesale SMS'!N39)/('[2]Wholesale SMS'!N9+'[2]Wholesale SMS'!N29)</f>
        <v>7.5733461577313088E-3</v>
      </c>
      <c r="S75" s="414"/>
      <c r="T75" s="12" t="str">
        <f>'[2]Wholesale data'!H9</f>
        <v>Montenegro</v>
      </c>
      <c r="U75" s="214">
        <f>('[2]Wholesale data'!I19+'[2]Wholesale data'!I39)/('[2]Wholesale data'!I9+'[2]Wholesale data'!I29)</f>
        <v>0.27969702128996171</v>
      </c>
      <c r="V75" s="214">
        <f>('[2]Wholesale data'!J19+'[2]Wholesale data'!J39)/('[2]Wholesale data'!J9+'[2]Wholesale data'!J29)</f>
        <v>1.7664019914228861</v>
      </c>
      <c r="W75" s="214">
        <f>('[2]Wholesale data'!K19+'[2]Wholesale data'!K39)/('[2]Wholesale data'!K9+'[2]Wholesale data'!K29)</f>
        <v>1.3289107224236985</v>
      </c>
      <c r="X75" s="25" t="str">
        <f>'[2]Wholesale data'!H19</f>
        <v>Montenegro</v>
      </c>
      <c r="Y75" s="214">
        <f>('[2]Wholesale data'!L19+'[2]Wholesale data'!L39)/('[2]Wholesale data'!L9+'[2]Wholesale data'!L29)</f>
        <v>0.2565190716775908</v>
      </c>
      <c r="Z75" s="214">
        <f>('[2]Wholesale data'!M19+'[2]Wholesale data'!M39)/('[2]Wholesale data'!M9+'[2]Wholesale data'!M29)</f>
        <v>2.8011819825171065</v>
      </c>
      <c r="AA75" s="214">
        <f>('[2]Wholesale data'!N19+'[2]Wholesale data'!N39)/('[2]Wholesale data'!N9+'[2]Wholesale data'!N29)</f>
        <v>2.3251774617405512</v>
      </c>
      <c r="AB75" s="10"/>
    </row>
    <row r="76" spans="1:52" ht="15.75" customHeight="1" x14ac:dyDescent="0.35">
      <c r="A76" s="414"/>
      <c r="B76" s="12" t="str">
        <f>'[2]Wholesale voice'!H12</f>
        <v>North Macedonia</v>
      </c>
      <c r="C76" s="13">
        <f>('[2]Wholesale voice'!I22+'[2]Wholesale voice'!I42)/('[2]Wholesale voice'!I12+'[2]Wholesale voice'!I32)</f>
        <v>2.0360733916693782E-2</v>
      </c>
      <c r="D76" s="13">
        <f>('[2]Wholesale voice'!J22+'[2]Wholesale voice'!J42)/('[2]Wholesale voice'!J12+'[2]Wholesale voice'!J32)</f>
        <v>7.7792026570005085E-2</v>
      </c>
      <c r="E76" s="13">
        <f>('[2]Wholesale voice'!K22+'[2]Wholesale voice'!K42)/('[2]Wholesale voice'!K12+'[2]Wholesale voice'!K32)</f>
        <v>8.2583460542793266E-2</v>
      </c>
      <c r="F76" s="24" t="str">
        <f>'[2]Wholesale voice'!H22</f>
        <v>North Macedonia</v>
      </c>
      <c r="G76" s="24">
        <f>('[2]Wholesale voice'!L22+'[2]Wholesale voice'!L42)/('[2]Wholesale voice'!L12+'[2]Wholesale voice'!L32)</f>
        <v>1.852843181024133E-2</v>
      </c>
      <c r="H76" s="24">
        <f>('[2]Wholesale voice'!M22+'[2]Wholesale voice'!M42)/('[2]Wholesale voice'!M12+'[2]Wholesale voice'!M32)</f>
        <v>7.6921126853014166E-2</v>
      </c>
      <c r="I76" s="24">
        <f>('[2]Wholesale voice'!N22+'[2]Wholesale voice'!N42)/('[2]Wholesale voice'!N12+'[2]Wholesale voice'!N32)</f>
        <v>8.4995189123196854E-2</v>
      </c>
      <c r="J76" s="414"/>
      <c r="K76" s="25" t="str">
        <f>'[2]Wholesale SMS'!H12</f>
        <v>North Macedonia</v>
      </c>
      <c r="L76" s="24">
        <f>('[2]Wholesale SMS'!I22+'[2]Wholesale SMS'!I42)/('[2]Wholesale SMS'!I12+'[2]Wholesale SMS'!I32)</f>
        <v>7.9782637094949586E-3</v>
      </c>
      <c r="M76" s="24">
        <f>('[2]Wholesale SMS'!J22+'[2]Wholesale SMS'!J42)/('[2]Wholesale SMS'!J12+'[2]Wholesale SMS'!J32)</f>
        <v>1.3939521159163443E-2</v>
      </c>
      <c r="N76" s="24">
        <f>('[2]Wholesale SMS'!K22+'[2]Wholesale SMS'!K42)/('[2]Wholesale SMS'!K12+'[2]Wholesale SMS'!K32)</f>
        <v>1.7352834240326426E-2</v>
      </c>
      <c r="O76" s="24" t="str">
        <f>'[2]Wholesale SMS'!H22</f>
        <v>North Macedonia</v>
      </c>
      <c r="P76" s="24">
        <f>('[2]Wholesale SMS'!L22+'[2]Wholesale SMS'!L42)/('[2]Wholesale SMS'!L12+'[2]Wholesale SMS'!L32)</f>
        <v>7.7340966748800184E-3</v>
      </c>
      <c r="Q76" s="24">
        <f>('[2]Wholesale SMS'!M22+'[2]Wholesale SMS'!M42)/('[2]Wholesale SMS'!M12+'[2]Wholesale SMS'!M32)</f>
        <v>1.1887398396511591E-2</v>
      </c>
      <c r="R76" s="24">
        <f>('[2]Wholesale SMS'!N22+'[2]Wholesale SMS'!N42)/('[2]Wholesale SMS'!N12+'[2]Wholesale SMS'!N32)</f>
        <v>1.6034483185023301E-2</v>
      </c>
      <c r="S76" s="414"/>
      <c r="T76" s="12" t="str">
        <f>'[2]Wholesale data'!H12</f>
        <v>North Macedonia</v>
      </c>
      <c r="U76" s="18">
        <f>('[2]Wholesale data'!I22+'[2]Wholesale data'!I42)/('[2]Wholesale data'!I12+'[2]Wholesale data'!I32)</f>
        <v>2.6754890462776224</v>
      </c>
      <c r="V76" s="18">
        <f>('[2]Wholesale data'!J22+'[2]Wholesale data'!J42)/('[2]Wholesale data'!J12+'[2]Wholesale data'!J32)</f>
        <v>6.0669456284928627</v>
      </c>
      <c r="W76" s="18">
        <f>('[2]Wholesale data'!K22+'[2]Wholesale data'!K42)/('[2]Wholesale data'!K12+'[2]Wholesale data'!K32)</f>
        <v>2.7280542047634126</v>
      </c>
      <c r="X76" s="25" t="str">
        <f>'[2]Wholesale data'!H22</f>
        <v>North Macedonia</v>
      </c>
      <c r="Y76" s="18">
        <f>('[2]Wholesale data'!L22+'[2]Wholesale data'!L42)/('[2]Wholesale data'!L12+'[2]Wholesale data'!L32)</f>
        <v>1.9197448406143467</v>
      </c>
      <c r="Z76" s="18">
        <f>('[2]Wholesale data'!M22+'[2]Wholesale data'!M42)/('[2]Wholesale data'!M12+'[2]Wholesale data'!M32)</f>
        <v>5.7118939360584013</v>
      </c>
      <c r="AA76" s="18">
        <f>('[2]Wholesale data'!N22+'[2]Wholesale data'!N42)/('[2]Wholesale data'!N12+'[2]Wholesale data'!N32)</f>
        <v>2.8178459078807587</v>
      </c>
      <c r="AB76" s="10"/>
    </row>
    <row r="77" spans="1:52" ht="15.75" customHeight="1" x14ac:dyDescent="0.35">
      <c r="A77" s="414"/>
      <c r="B77" s="12" t="str">
        <f>'[2]Wholesale voice'!H11</f>
        <v>Serbia</v>
      </c>
      <c r="C77" s="13">
        <f>('[2]Wholesale voice'!I21+'[2]Wholesale voice'!I41)/('[2]Wholesale voice'!I11+'[2]Wholesale voice'!I31)</f>
        <v>1.2808232882258632E-2</v>
      </c>
      <c r="D77" s="13">
        <f>('[2]Wholesale voice'!J21+'[2]Wholesale voice'!J41)/('[2]Wholesale voice'!J11+'[2]Wholesale voice'!J31)</f>
        <v>5.462780978049131E-2</v>
      </c>
      <c r="E77" s="13">
        <f>('[2]Wholesale voice'!K21+'[2]Wholesale voice'!K41)/('[2]Wholesale voice'!K11+'[2]Wholesale voice'!K31)</f>
        <v>1.172904978740162E-2</v>
      </c>
      <c r="F77" s="24" t="str">
        <f>'[2]Wholesale voice'!H21</f>
        <v>Serbia</v>
      </c>
      <c r="G77" s="24">
        <f>('[2]Wholesale voice'!L21+'[2]Wholesale voice'!L41)/('[2]Wholesale voice'!L11+'[2]Wholesale voice'!L31)</f>
        <v>1.2335138769668318E-2</v>
      </c>
      <c r="H77" s="24">
        <f>('[2]Wholesale voice'!M21+'[2]Wholesale voice'!M41)/('[2]Wholesale voice'!M11+'[2]Wholesale voice'!M31)</f>
        <v>4.7080547292672581E-2</v>
      </c>
      <c r="I77" s="24">
        <f>('[2]Wholesale voice'!N21+'[2]Wholesale voice'!N41)/('[2]Wholesale voice'!N11+'[2]Wholesale voice'!N31)</f>
        <v>4.0047485980838982E-3</v>
      </c>
      <c r="J77" s="414"/>
      <c r="K77" s="25" t="str">
        <f>'[2]Wholesale SMS'!H11</f>
        <v>Serbia</v>
      </c>
      <c r="L77" s="24">
        <f>('[2]Wholesale SMS'!I21+'[2]Wholesale SMS'!I41)/('[2]Wholesale SMS'!I11+'[2]Wholesale SMS'!I31)</f>
        <v>4.9553180021596087E-3</v>
      </c>
      <c r="M77" s="24">
        <f>('[2]Wholesale SMS'!J21+'[2]Wholesale SMS'!J41)/('[2]Wholesale SMS'!J11+'[2]Wholesale SMS'!J31)</f>
        <v>1.3899961475408279E-2</v>
      </c>
      <c r="N77" s="24">
        <f>('[2]Wholesale SMS'!K21+'[2]Wholesale SMS'!K41)/('[2]Wholesale SMS'!K11+'[2]Wholesale SMS'!K31)</f>
        <v>1.6681609943563322E-3</v>
      </c>
      <c r="O77" s="24" t="str">
        <f>'[2]Wholesale SMS'!H21</f>
        <v>Serbia</v>
      </c>
      <c r="P77" s="24">
        <f>('[2]Wholesale SMS'!L21+'[2]Wholesale SMS'!L41)/('[2]Wholesale SMS'!L11+'[2]Wholesale SMS'!L31)</f>
        <v>4.5807004517839037E-3</v>
      </c>
      <c r="Q77" s="24">
        <f>('[2]Wholesale SMS'!M21+'[2]Wholesale SMS'!M41)/('[2]Wholesale SMS'!M11+'[2]Wholesale SMS'!M31)</f>
        <v>1.0458935746467852E-2</v>
      </c>
      <c r="R77" s="24">
        <f>('[2]Wholesale SMS'!N21+'[2]Wholesale SMS'!N41)/('[2]Wholesale SMS'!N11+'[2]Wholesale SMS'!N31)</f>
        <v>1.3065065305201556E-3</v>
      </c>
      <c r="S77" s="414"/>
      <c r="T77" s="12" t="str">
        <f>'[2]Wholesale data'!H11</f>
        <v>Serbia</v>
      </c>
      <c r="U77" s="18">
        <f>('[2]Wholesale data'!I21+'[2]Wholesale data'!I41)/('[2]Wholesale data'!I11+'[2]Wholesale data'!I31)</f>
        <v>0.67722179083332223</v>
      </c>
      <c r="V77" s="18">
        <f>('[2]Wholesale data'!J21+'[2]Wholesale data'!J41)/('[2]Wholesale data'!J11+'[2]Wholesale data'!J31)</f>
        <v>3.0873772568735012</v>
      </c>
      <c r="W77" s="18">
        <f>('[2]Wholesale data'!K21+'[2]Wholesale data'!K41)/('[2]Wholesale data'!K11+'[2]Wholesale data'!K31)</f>
        <v>0.49677454016257877</v>
      </c>
      <c r="X77" s="25" t="str">
        <f>'[2]Wholesale data'!H21</f>
        <v>Serbia</v>
      </c>
      <c r="Y77" s="18">
        <f>('[2]Wholesale data'!L21+'[2]Wholesale data'!L41)/('[2]Wholesale data'!L11+'[2]Wholesale data'!L31)</f>
        <v>0.67483834580863389</v>
      </c>
      <c r="Z77" s="18">
        <f>('[2]Wholesale data'!M21+'[2]Wholesale data'!M41)/('[2]Wholesale data'!M11+'[2]Wholesale data'!M31)</f>
        <v>2.9015569542262991</v>
      </c>
      <c r="AA77" s="18">
        <f>('[2]Wholesale data'!N21+'[2]Wholesale data'!N41)/('[2]Wholesale data'!N11+'[2]Wholesale data'!N31)</f>
        <v>0.38307792484528569</v>
      </c>
      <c r="AB77" s="10"/>
    </row>
    <row r="78" spans="1:52" s="36" customFormat="1" x14ac:dyDescent="0.35">
      <c r="A78" s="43"/>
      <c r="F78" s="44"/>
    </row>
    <row r="79" spans="1:52" s="5" customFormat="1" ht="15.75" customHeight="1" x14ac:dyDescent="0.35">
      <c r="A79" s="413" t="s">
        <v>279</v>
      </c>
      <c r="N79" s="305" t="s">
        <v>280</v>
      </c>
      <c r="O79" s="19"/>
      <c r="P79" s="19"/>
      <c r="Q79" s="19"/>
      <c r="R79" s="19"/>
      <c r="S79" s="19"/>
      <c r="T79" s="19"/>
      <c r="U79" s="3"/>
      <c r="AB79" s="305" t="s">
        <v>281</v>
      </c>
      <c r="AO79" s="305" t="s">
        <v>282</v>
      </c>
    </row>
    <row r="80" spans="1:52" s="4" customFormat="1" ht="15" customHeight="1" x14ac:dyDescent="0.35">
      <c r="A80" s="413"/>
      <c r="B80" s="3" t="s">
        <v>18</v>
      </c>
      <c r="C80" s="3"/>
      <c r="D80" s="3"/>
      <c r="E80" s="3"/>
      <c r="F80" s="3"/>
      <c r="G80" s="3"/>
      <c r="H80" s="3"/>
      <c r="I80" s="3"/>
      <c r="J80" s="3"/>
      <c r="K80" s="3"/>
      <c r="L80" s="3"/>
      <c r="M80" s="3"/>
      <c r="N80" s="305"/>
      <c r="O80" s="3"/>
      <c r="P80" s="3" t="s">
        <v>19</v>
      </c>
      <c r="Q80" s="3"/>
      <c r="R80" s="3"/>
      <c r="S80" s="3"/>
      <c r="T80" s="3"/>
      <c r="U80" s="3"/>
      <c r="V80" s="3"/>
      <c r="W80" s="3"/>
      <c r="X80" s="3"/>
      <c r="Y80" s="3"/>
      <c r="Z80" s="3"/>
      <c r="AA80" s="3"/>
      <c r="AB80" s="305"/>
      <c r="AC80" s="3" t="s">
        <v>20</v>
      </c>
      <c r="AD80" s="3"/>
      <c r="AE80" s="3"/>
      <c r="AF80" s="3"/>
      <c r="AG80" s="3"/>
      <c r="AH80" s="3"/>
      <c r="AI80" s="3"/>
      <c r="AJ80" s="3"/>
      <c r="AK80" s="3"/>
      <c r="AL80" s="3"/>
      <c r="AM80" s="3"/>
      <c r="AN80" s="3"/>
      <c r="AO80" s="305"/>
      <c r="AP80" s="3" t="s">
        <v>21</v>
      </c>
      <c r="AQ80" s="3"/>
      <c r="AR80" s="3"/>
      <c r="AS80" s="3"/>
      <c r="AT80" s="3"/>
      <c r="AU80" s="3"/>
      <c r="AV80" s="3"/>
      <c r="AW80" s="3"/>
      <c r="AX80" s="3"/>
      <c r="AY80" s="3"/>
      <c r="AZ80" s="3"/>
    </row>
    <row r="81" spans="1:53" s="4" customFormat="1" ht="15" customHeight="1" x14ac:dyDescent="0.35">
      <c r="A81" s="413"/>
      <c r="B81" s="3" t="s">
        <v>22</v>
      </c>
      <c r="C81" s="26" t="s">
        <v>249</v>
      </c>
      <c r="D81" s="26"/>
      <c r="E81" s="26"/>
      <c r="F81" s="3"/>
      <c r="G81" s="20"/>
      <c r="H81" s="20" t="s">
        <v>250</v>
      </c>
      <c r="I81" s="3"/>
      <c r="J81" s="3"/>
      <c r="K81" s="3"/>
      <c r="L81" s="3"/>
      <c r="M81" s="3"/>
      <c r="N81" s="305"/>
      <c r="O81" s="3"/>
      <c r="P81" s="3" t="s">
        <v>22</v>
      </c>
      <c r="Q81" s="26"/>
      <c r="R81" s="26"/>
      <c r="S81" s="26" t="s">
        <v>249</v>
      </c>
      <c r="T81" s="3"/>
      <c r="U81" s="3"/>
      <c r="V81" s="3"/>
      <c r="W81" s="20" t="s">
        <v>250</v>
      </c>
      <c r="X81" s="20"/>
      <c r="Y81" s="20"/>
      <c r="Z81" s="3"/>
      <c r="AA81" s="3"/>
      <c r="AB81" s="305"/>
      <c r="AC81" s="3" t="s">
        <v>22</v>
      </c>
      <c r="AD81" s="401" t="s">
        <v>249</v>
      </c>
      <c r="AE81" s="401"/>
      <c r="AF81" s="401"/>
      <c r="AG81" s="3"/>
      <c r="AH81" s="307" t="s">
        <v>250</v>
      </c>
      <c r="AI81" s="307"/>
      <c r="AJ81" s="3"/>
      <c r="AK81" s="3"/>
      <c r="AL81" s="3"/>
      <c r="AM81" s="3"/>
      <c r="AN81" s="3"/>
      <c r="AO81" s="3" t="s">
        <v>22</v>
      </c>
      <c r="AP81" s="26" t="s">
        <v>249</v>
      </c>
      <c r="AQ81" s="26"/>
      <c r="AR81" s="3"/>
      <c r="AS81" s="3"/>
      <c r="AT81" s="307"/>
      <c r="AU81" s="307" t="s">
        <v>250</v>
      </c>
      <c r="AV81" s="307"/>
      <c r="AW81" s="307"/>
      <c r="AX81" s="3"/>
      <c r="AY81" s="3"/>
      <c r="AZ81" s="3"/>
    </row>
    <row r="82" spans="1:53" s="6" customFormat="1" ht="15" customHeight="1" x14ac:dyDescent="0.35">
      <c r="A82" s="413"/>
      <c r="B82" s="5" t="s">
        <v>4</v>
      </c>
      <c r="C82" s="5" t="s">
        <v>52</v>
      </c>
      <c r="D82" s="292" t="s">
        <v>283</v>
      </c>
      <c r="E82" s="21" t="s">
        <v>89</v>
      </c>
      <c r="F82" s="21" t="s">
        <v>24</v>
      </c>
      <c r="G82" s="21" t="s">
        <v>25</v>
      </c>
      <c r="H82" s="21" t="s">
        <v>4</v>
      </c>
      <c r="I82" s="21" t="s">
        <v>52</v>
      </c>
      <c r="J82" s="292" t="s">
        <v>283</v>
      </c>
      <c r="K82" s="21" t="s">
        <v>91</v>
      </c>
      <c r="L82" s="21" t="s">
        <v>27</v>
      </c>
      <c r="M82" s="21" t="s">
        <v>28</v>
      </c>
      <c r="N82" s="305"/>
      <c r="O82" s="5" t="s">
        <v>4</v>
      </c>
      <c r="P82" s="5" t="s">
        <v>52</v>
      </c>
      <c r="Q82" s="292" t="s">
        <v>283</v>
      </c>
      <c r="R82" s="21" t="s">
        <v>91</v>
      </c>
      <c r="S82" s="21" t="s">
        <v>27</v>
      </c>
      <c r="T82" s="21" t="s">
        <v>28</v>
      </c>
      <c r="U82" s="21" t="s">
        <v>4</v>
      </c>
      <c r="V82" s="21" t="s">
        <v>52</v>
      </c>
      <c r="W82" s="292" t="s">
        <v>283</v>
      </c>
      <c r="X82" s="21" t="s">
        <v>89</v>
      </c>
      <c r="Y82" s="21" t="s">
        <v>27</v>
      </c>
      <c r="Z82" s="21" t="s">
        <v>28</v>
      </c>
      <c r="AA82" s="305"/>
      <c r="AB82" s="5" t="s">
        <v>4</v>
      </c>
      <c r="AC82" s="5" t="s">
        <v>52</v>
      </c>
      <c r="AD82" s="292" t="s">
        <v>283</v>
      </c>
      <c r="AE82" s="21" t="s">
        <v>26</v>
      </c>
      <c r="AF82" s="21" t="s">
        <v>27</v>
      </c>
      <c r="AG82" s="21" t="s">
        <v>28</v>
      </c>
      <c r="AH82" s="21" t="s">
        <v>4</v>
      </c>
      <c r="AI82" s="5" t="s">
        <v>52</v>
      </c>
      <c r="AJ82" s="292" t="s">
        <v>283</v>
      </c>
      <c r="AK82" s="21" t="s">
        <v>26</v>
      </c>
      <c r="AL82" s="21" t="s">
        <v>27</v>
      </c>
      <c r="AM82" s="21" t="s">
        <v>28</v>
      </c>
      <c r="AN82" s="305"/>
      <c r="AO82" s="5" t="s">
        <v>4</v>
      </c>
      <c r="AP82" s="5" t="s">
        <v>52</v>
      </c>
      <c r="AQ82" s="292" t="s">
        <v>283</v>
      </c>
      <c r="AR82" s="21" t="s">
        <v>53</v>
      </c>
      <c r="AS82" s="21" t="s">
        <v>27</v>
      </c>
      <c r="AT82" s="21" t="s">
        <v>28</v>
      </c>
      <c r="AU82" s="21" t="s">
        <v>4</v>
      </c>
      <c r="AV82" s="5" t="s">
        <v>52</v>
      </c>
      <c r="AW82" s="292" t="s">
        <v>283</v>
      </c>
      <c r="AX82" s="21" t="s">
        <v>53</v>
      </c>
      <c r="AY82" s="21" t="s">
        <v>27</v>
      </c>
      <c r="AZ82" s="21" t="s">
        <v>28</v>
      </c>
      <c r="BA82" s="5"/>
    </row>
    <row r="83" spans="1:53" s="6" customFormat="1" ht="15" customHeight="1" x14ac:dyDescent="0.35">
      <c r="A83" s="413"/>
      <c r="B83" s="5" t="str">
        <f>'[2]Retail revenues - voice'!H10</f>
        <v>Albania</v>
      </c>
      <c r="C83" s="19">
        <f>'[2]Retail revenues - voice'!K10/'[2]Retail volumes - voice'!K10</f>
        <v>0</v>
      </c>
      <c r="D83" s="19">
        <f>'[2]Retail revenues - voice'!J10/'[2]Retail volumes - voice'!J10</f>
        <v>4.2815863506823593E-2</v>
      </c>
      <c r="E83" s="19">
        <f>'[2]Retail revenues - voice'!L10/'[2]Retail volumes - voice'!L10</f>
        <v>1.0308302826355663E-2</v>
      </c>
      <c r="F83" s="19">
        <f>'[2]Retail revenues - voice'!M10/'[2]Retail volumes - voice'!M10</f>
        <v>4.255865263374041E-2</v>
      </c>
      <c r="G83" s="19">
        <f>'[2]Retail revenues - voice'!N10/'[2]Retail volumes - voice'!N10</f>
        <v>8.7219651121395514E-2</v>
      </c>
      <c r="H83" s="19" t="str">
        <f>'[2]Retail revenues - voice'!H10</f>
        <v>Albania</v>
      </c>
      <c r="I83" s="19">
        <f>'[2]Retail revenues - voice'!Q10/'[2]Retail volumes - voice'!Q10</f>
        <v>0</v>
      </c>
      <c r="J83" s="19">
        <f>'[2]Retail revenues - voice'!P10/'[2]Retail volumes - voice'!P10</f>
        <v>4.2402487491207903E-2</v>
      </c>
      <c r="K83" s="19">
        <f>'[2]Retail revenues - voice'!R10/'[2]Retail volumes - voice'!R10</f>
        <v>1.1143145451924463E-2</v>
      </c>
      <c r="L83" s="19">
        <f>'[2]Retail revenues - voice'!S10/'[2]Retail volumes - voice'!S10</f>
        <v>4.6004048058841701E-2</v>
      </c>
      <c r="M83" s="19">
        <f>'[2]Retail revenues - voice'!T10/'[2]Retail volumes - voice'!T10</f>
        <v>0.13367556194737404</v>
      </c>
      <c r="N83" s="305"/>
      <c r="O83" s="5" t="str">
        <f>'[2]Retail revenues - voice'!H20</f>
        <v>Albania</v>
      </c>
      <c r="P83" s="19">
        <f>'[2]Retail revenues - voice'!K20/'[2]Retail volumes - voice'!K20</f>
        <v>0</v>
      </c>
      <c r="Q83" s="19">
        <f>'[2]Retail revenues - voice'!J20/'[2]Retail volumes - voice'!J20</f>
        <v>2.8912230916656959E-2</v>
      </c>
      <c r="R83" s="19">
        <f>'[2]Retail revenues - voice'!L20/'[2]Retail volumes - voice'!L20</f>
        <v>2.7706908548396198E-3</v>
      </c>
      <c r="S83" s="19">
        <f>'[2]Retail revenues - voice'!M20/'[2]Retail volumes - voice'!M20</f>
        <v>4.750887908322151E-2</v>
      </c>
      <c r="T83" s="19">
        <f>'[2]Retail revenues - voice'!N20/'[2]Retail volumes - voice'!N20</f>
        <v>2.3681361514125473E-2</v>
      </c>
      <c r="U83" s="19" t="str">
        <f>'[2]Retail revenues - voice'!H20</f>
        <v>Albania</v>
      </c>
      <c r="V83" s="19">
        <f>'[2]Retail revenues - voice'!Q20/'[2]Retail volumes - voice'!Q20</f>
        <v>0</v>
      </c>
      <c r="W83" s="19">
        <f>'[2]Retail revenues - voice'!P20/'[2]Retail volumes - voice'!P20</f>
        <v>3.632241065513224E-2</v>
      </c>
      <c r="X83" s="19">
        <f>'[2]Retail revenues - voice'!R20/'[2]Retail volumes - voice'!R20</f>
        <v>4.3078128059526139E-3</v>
      </c>
      <c r="Y83" s="19">
        <f>'[2]Retail revenues - voice'!S20/'[2]Retail volumes - voice'!S20</f>
        <v>4.7891429061282943E-2</v>
      </c>
      <c r="Z83" s="19">
        <f>'[2]Retail revenues - voice'!T20/'[2]Retail volumes - voice'!T20</f>
        <v>2.8434892325321988E-2</v>
      </c>
      <c r="AA83" s="305"/>
      <c r="AB83" s="22" t="str">
        <f>'[2]Retail revenues - SMS'!H10</f>
        <v>Albania</v>
      </c>
      <c r="AC83" s="19">
        <f>'[2]Retail revenues - SMS'!K10/'[2]Retail volumes - SMS'!K10</f>
        <v>0</v>
      </c>
      <c r="AD83" s="19">
        <f>'[2]Retail revenues - SMS'!J10/'[2]Retail volumes - SMS'!J10</f>
        <v>2.5516482093128684E-3</v>
      </c>
      <c r="AE83" s="19">
        <f>'[2]Retail revenues - SMS'!L10/'[2]Retail volumes - SMS'!L10</f>
        <v>4.513983813235509E-4</v>
      </c>
      <c r="AF83" s="19">
        <f>'[2]Retail revenues - SMS'!M10/'[2]Retail volumes - SMS'!M10</f>
        <v>1.864972451919043E-2</v>
      </c>
      <c r="AG83" s="19">
        <f>'[2]Retail revenues - SMS'!N10/'[2]Retail volumes - SMS'!N10</f>
        <v>3.0509053875255539E-2</v>
      </c>
      <c r="AH83" s="19" t="str">
        <f>'[2]Retail revenues - SMS'!H13</f>
        <v>Bosnia</v>
      </c>
      <c r="AI83" s="19" t="e">
        <f>'[2]Retail revenues - SMS'!Q13/'[2]Retail volumes - SMS'!Q13</f>
        <v>#DIV/0!</v>
      </c>
      <c r="AJ83" s="19">
        <f>'[2]Retail revenues - SMS'!P10/'[2]Retail volumes - SMS'!P10</f>
        <v>3.6294600480205482E-3</v>
      </c>
      <c r="AK83" s="385">
        <f>'[2]Retail revenues - SMS'!R10/'[2]Retail volumes - SMS'!R10</f>
        <v>1.0487215204060393E-3</v>
      </c>
      <c r="AL83" s="385">
        <f>'[2]Retail revenues - SMS'!S10/'[2]Retail volumes - SMS'!S10</f>
        <v>2.4582492077711963E-2</v>
      </c>
      <c r="AM83" s="385">
        <f>'[2]Retail revenues - SMS'!T10/'[2]Retail volumes - SMS'!T10</f>
        <v>5.5773893827214871E-2</v>
      </c>
      <c r="AN83" s="305"/>
      <c r="AO83" s="5" t="str">
        <f>'[2]Retail revenues - data'!H10</f>
        <v>Albania</v>
      </c>
      <c r="AP83" s="19">
        <f>'[2]Retail revenues - data'!K10/'[2]Retail volumes - data'!K10</f>
        <v>0</v>
      </c>
      <c r="AQ83" s="19">
        <f>'[2]Retail revenues - data'!J10/'[2]Retail volumes - data'!J10</f>
        <v>2.0087005150080635</v>
      </c>
      <c r="AR83" s="19">
        <f>'[2]Retail revenues - data'!L10/'[2]Retail volumes - data'!L10</f>
        <v>0.36626227614095896</v>
      </c>
      <c r="AS83" s="19">
        <f>'[2]Retail revenues - data'!M10/'[2]Retail volumes - data'!M10</f>
        <v>1.2641133724689027</v>
      </c>
      <c r="AT83" s="19">
        <f>'[2]Retail revenues - data'!N10/'[2]Retail volumes - data'!N10</f>
        <v>3.368642114429135</v>
      </c>
      <c r="AU83" s="19" t="str">
        <f>'[2]Retail revenues - data'!H13</f>
        <v>Bosnia</v>
      </c>
      <c r="AV83" s="19">
        <f>'[2]Retail revenues - data'!Q10/'[2]Retail volumes - data'!Q10</f>
        <v>0</v>
      </c>
      <c r="AW83" s="19">
        <f>'[2]Retail revenues - data'!P10/'[2]Retail volumes - data'!P10</f>
        <v>1.428106855110951</v>
      </c>
      <c r="AX83" s="19">
        <f>'[2]Retail revenues - data'!R10/'[2]Retail volumes - data'!R10</f>
        <v>0.27941586829132176</v>
      </c>
      <c r="AY83" s="19">
        <f>'[2]Retail revenues - data'!S10/'[2]Retail volumes - data'!S10</f>
        <v>0.94431826332273416</v>
      </c>
      <c r="AZ83" s="19">
        <f>'[2]Retail revenues - data'!T10/'[2]Retail volumes - data'!T10</f>
        <v>2.4047388558521181</v>
      </c>
      <c r="BA83" s="5"/>
    </row>
    <row r="84" spans="1:53" s="6" customFormat="1" ht="15" customHeight="1" x14ac:dyDescent="0.35">
      <c r="A84" s="413"/>
      <c r="B84" s="5" t="str">
        <f>'[2]Retail revenues - voice'!H13</f>
        <v>Bosnia</v>
      </c>
      <c r="C84" s="19" t="e">
        <f>'[2]Retail revenues - voice'!K13/'[2]Retail volumes - voice'!K13</f>
        <v>#DIV/0!</v>
      </c>
      <c r="D84" s="19">
        <f>'[2]Retail revenues - voice'!J13/'[2]Retail volumes - voice'!J13</f>
        <v>4.427066007810989E-2</v>
      </c>
      <c r="E84" s="19">
        <f>'[2]Retail revenues - voice'!L13/'[2]Retail volumes - voice'!L13</f>
        <v>1.017815860185691</v>
      </c>
      <c r="F84" s="19">
        <f>'[2]Retail revenues - voice'!M13/'[2]Retail volumes - voice'!M13</f>
        <v>0.96472825235615678</v>
      </c>
      <c r="G84" s="19">
        <f>'[2]Retail revenues - voice'!N13/'[2]Retail volumes - voice'!N13</f>
        <v>2.3292211567376651</v>
      </c>
      <c r="H84" s="19" t="str">
        <f>'[2]Retail revenues - voice'!H13</f>
        <v>Bosnia</v>
      </c>
      <c r="I84" s="19" t="e">
        <f>'[2]Retail revenues - voice'!Q13/'[2]Retail volumes - voice'!Q13</f>
        <v>#DIV/0!</v>
      </c>
      <c r="J84" s="19">
        <f>'[2]Retail revenues - voice'!P13/'[2]Retail volumes - voice'!P13</f>
        <v>4.273921800028848E-2</v>
      </c>
      <c r="K84" s="19">
        <f>'[2]Retail revenues - voice'!R13/'[2]Retail volumes - voice'!R13</f>
        <v>1.0705477820779994</v>
      </c>
      <c r="L84" s="19">
        <f>'[2]Retail revenues - voice'!S13/'[2]Retail volumes - voice'!S13</f>
        <v>0.95354579795379046</v>
      </c>
      <c r="M84" s="19">
        <f>'[2]Retail revenues - voice'!T13/'[2]Retail volumes - voice'!T13</f>
        <v>2.4205593914766563</v>
      </c>
      <c r="N84" s="305"/>
      <c r="O84" s="5" t="str">
        <f>'[2]Retail revenues - voice'!H23</f>
        <v>Bosnia</v>
      </c>
      <c r="P84" s="19" t="e">
        <f>'[2]Retail revenues - voice'!K23/'[2]Retail volumes - voice'!K23</f>
        <v>#DIV/0!</v>
      </c>
      <c r="Q84" s="19">
        <f>'[2]Retail revenues - voice'!J23/'[2]Retail volumes - voice'!J23</f>
        <v>6.0577505960465906E-5</v>
      </c>
      <c r="R84" s="19">
        <f>'[2]Retail revenues - voice'!L23/'[2]Retail volumes - voice'!L23</f>
        <v>0.43679222704187287</v>
      </c>
      <c r="S84" s="19">
        <f>'[2]Retail revenues - voice'!M23/'[2]Retail volumes - voice'!M23</f>
        <v>0.41169352376592894</v>
      </c>
      <c r="T84" s="19">
        <f>'[2]Retail revenues - voice'!N23/'[2]Retail volumes - voice'!N23</f>
        <v>0.99623030343429264</v>
      </c>
      <c r="U84" s="19" t="str">
        <f>'[2]Retail revenues - voice'!H23</f>
        <v>Bosnia</v>
      </c>
      <c r="V84" s="19" t="e">
        <f>'[2]Retail revenues - voice'!Q23/'[2]Retail volumes - voice'!Q23</f>
        <v>#DIV/0!</v>
      </c>
      <c r="W84" s="19">
        <f>'[2]Retail revenues - voice'!P23/'[2]Retail volumes - voice'!P23</f>
        <v>5.8424167517648687E-6</v>
      </c>
      <c r="X84" s="19">
        <f>'[2]Retail revenues - voice'!R23/'[2]Retail volumes - voice'!R23</f>
        <v>0.46283277436664771</v>
      </c>
      <c r="Y84" s="19">
        <f>'[2]Retail revenues - voice'!S23/'[2]Retail volumes - voice'!S23</f>
        <v>0.41306063664718567</v>
      </c>
      <c r="Z84" s="19">
        <f>'[2]Retail revenues - voice'!T23/'[2]Retail volumes - voice'!T23</f>
        <v>1.0223721596214159</v>
      </c>
      <c r="AA84" s="305"/>
      <c r="AB84" s="22" t="str">
        <f>'[2]Retail revenues - SMS'!H13</f>
        <v>Bosnia</v>
      </c>
      <c r="AC84" s="19" t="e">
        <f>'[2]Retail revenues - SMS'!K13/'[2]Retail volumes - SMS'!K13</f>
        <v>#DIV/0!</v>
      </c>
      <c r="AD84" s="19">
        <f>'[2]Retail revenues - SMS'!J13/'[2]Retail volumes - SMS'!J13</f>
        <v>1.638262120901935E-2</v>
      </c>
      <c r="AE84" s="19">
        <f>'[2]Retail revenues - SMS'!L13/'[2]Retail volumes - SMS'!L13</f>
        <v>0.16015266492159991</v>
      </c>
      <c r="AF84" s="19">
        <f>'[2]Retail revenues - SMS'!M13/'[2]Retail volumes - SMS'!M13</f>
        <v>0.24177355516492638</v>
      </c>
      <c r="AG84" s="19">
        <f>'[2]Retail revenues - SMS'!N13/'[2]Retail volumes - SMS'!N13</f>
        <v>0.35561524548515927</v>
      </c>
      <c r="AH84" s="19" t="str">
        <f>'[2]Retail revenues - SMS'!H10</f>
        <v>Albania</v>
      </c>
      <c r="AI84" s="19">
        <f>'[2]Retail revenues - SMS'!Q10/'[2]Retail volumes - SMS'!Q10</f>
        <v>0</v>
      </c>
      <c r="AJ84" s="19">
        <f>'[2]Retail revenues - SMS'!P13/'[2]Retail volumes - SMS'!P13</f>
        <v>5.4101917076488388E-3</v>
      </c>
      <c r="AK84" s="19">
        <f>'[2]Retail revenues - SMS'!R13/'[2]Retail volumes - SMS'!R13</f>
        <v>0.17482744942483142</v>
      </c>
      <c r="AL84" s="19">
        <f>'[2]Retail revenues - SMS'!S13/'[2]Retail volumes - SMS'!S13</f>
        <v>0.1883549549150085</v>
      </c>
      <c r="AM84" s="19">
        <f>'[2]Retail revenues - SMS'!T13/'[2]Retail volumes - SMS'!T13</f>
        <v>0.25577443547633621</v>
      </c>
      <c r="AN84" s="305"/>
      <c r="AO84" s="5" t="str">
        <f>'[2]Retail revenues - data'!H13</f>
        <v>Bosnia</v>
      </c>
      <c r="AP84" s="19">
        <f>'[2]Retail revenues - data'!K13/'[2]Retail volumes - data'!K13</f>
        <v>7.3955695191437236</v>
      </c>
      <c r="AQ84" s="19">
        <f>'[2]Retail revenues - data'!J13/'[2]Retail volumes - data'!J13</f>
        <v>0.18336598380045924</v>
      </c>
      <c r="AR84" s="19">
        <f>'[2]Retail revenues - data'!L13/'[2]Retail volumes - data'!L13</f>
        <v>53.730743907010797</v>
      </c>
      <c r="AS84" s="19">
        <f>'[2]Retail revenues - data'!M13/'[2]Retail volumes - data'!M13</f>
        <v>69.792613788063463</v>
      </c>
      <c r="AT84" s="19">
        <f>'[2]Retail revenues - data'!N13/'[2]Retail volumes - data'!N13</f>
        <v>42.884900961612317</v>
      </c>
      <c r="AU84" s="19" t="str">
        <f>'[2]Retail revenues - data'!H10</f>
        <v>Albania</v>
      </c>
      <c r="AV84" s="19">
        <f>'[2]Retail revenues - data'!Q13/'[2]Retail volumes - data'!Q13</f>
        <v>8.4856019554163815</v>
      </c>
      <c r="AW84" s="19">
        <f>'[2]Retail revenues - data'!P13/'[2]Retail volumes - data'!P13</f>
        <v>0.12777185861317839</v>
      </c>
      <c r="AX84" s="19">
        <f>'[2]Retail revenues - data'!R13/'[2]Retail volumes - data'!R13</f>
        <v>45.334415377110957</v>
      </c>
      <c r="AY84" s="19">
        <f>'[2]Retail revenues - data'!S13/'[2]Retail volumes - data'!S13</f>
        <v>57.94700328324349</v>
      </c>
      <c r="AZ84" s="19">
        <f>'[2]Retail revenues - data'!T13/'[2]Retail volumes - data'!T13</f>
        <v>36.799942724484019</v>
      </c>
      <c r="BA84" s="5"/>
    </row>
    <row r="85" spans="1:53" s="6" customFormat="1" ht="15" customHeight="1" x14ac:dyDescent="0.35">
      <c r="A85" s="413"/>
      <c r="B85" s="5" t="str">
        <f>'[2]Retail revenues - voice'!H8</f>
        <v>Kosovo</v>
      </c>
      <c r="C85" s="19" t="e">
        <f>'[2]Retail revenues - voice'!K8/'[2]Retail volumes - voice'!K8</f>
        <v>#DIV/0!</v>
      </c>
      <c r="D85" s="19">
        <f>'[2]Retail revenues - voice'!J8/'[2]Retail volumes - voice'!J8</f>
        <v>0.15069230314118662</v>
      </c>
      <c r="E85" s="19" t="e">
        <f>'[2]Retail revenues - voice'!L8/'[2]Retail volumes - voice'!L8</f>
        <v>#DIV/0!</v>
      </c>
      <c r="F85" s="19">
        <f>'[2]Retail revenues - voice'!M8/'[2]Retail volumes - voice'!M8</f>
        <v>3.2352677118829414</v>
      </c>
      <c r="G85" s="19">
        <f>'[2]Retail revenues - voice'!N8/'[2]Retail volumes - voice'!N8</f>
        <v>1.4621532115407434</v>
      </c>
      <c r="H85" s="19" t="str">
        <f>'[2]Retail revenues - voice'!H8</f>
        <v>Kosovo</v>
      </c>
      <c r="I85" s="19" t="e">
        <f>'[2]Retail revenues - voice'!Q8/'[2]Retail volumes - voice'!Q8</f>
        <v>#DIV/0!</v>
      </c>
      <c r="J85" s="19">
        <f>'[2]Retail revenues - voice'!P8/'[2]Retail volumes - voice'!P8</f>
        <v>0.14607305503483636</v>
      </c>
      <c r="K85" s="19" t="e">
        <f>'[2]Retail revenues - voice'!R8/'[2]Retail volumes - voice'!R8</f>
        <v>#DIV/0!</v>
      </c>
      <c r="L85" s="19">
        <f>'[2]Retail revenues - voice'!S8/'[2]Retail volumes - voice'!S8</f>
        <v>2.6947564947034417</v>
      </c>
      <c r="M85" s="19">
        <f>'[2]Retail revenues - voice'!T8/'[2]Retail volumes - voice'!T8</f>
        <v>1.3203291026055897</v>
      </c>
      <c r="N85" s="305"/>
      <c r="O85" s="5" t="str">
        <f>'[2]Retail revenues - voice'!H18</f>
        <v>Kosovo</v>
      </c>
      <c r="P85" s="19" t="e">
        <f>'[2]Retail revenues - voice'!K18/'[2]Retail volumes - voice'!K18</f>
        <v>#DIV/0!</v>
      </c>
      <c r="Q85" s="19">
        <f>'[2]Retail revenues - voice'!J18/'[2]Retail volumes - voice'!J18</f>
        <v>0</v>
      </c>
      <c r="R85" s="19" t="e">
        <f>'[2]Retail revenues - voice'!L18/'[2]Retail volumes - voice'!L18</f>
        <v>#DIV/0!</v>
      </c>
      <c r="S85" s="19">
        <f>'[2]Retail revenues - voice'!M18/'[2]Retail volumes - voice'!M18</f>
        <v>0.87740622448549332</v>
      </c>
      <c r="T85" s="19">
        <f>'[2]Retail revenues - voice'!N18/'[2]Retail volumes - voice'!N18</f>
        <v>0.49326459851229704</v>
      </c>
      <c r="U85" s="19" t="str">
        <f>'[2]Retail revenues - voice'!H18</f>
        <v>Kosovo</v>
      </c>
      <c r="V85" s="19" t="e">
        <f>'[2]Retail revenues - voice'!Q18/'[2]Retail volumes - voice'!Q18</f>
        <v>#DIV/0!</v>
      </c>
      <c r="W85" s="19">
        <f>'[2]Retail revenues - voice'!P18/'[2]Retail volumes - voice'!P18</f>
        <v>0</v>
      </c>
      <c r="X85" s="19" t="e">
        <f>'[2]Retail revenues - voice'!R18/'[2]Retail volumes - voice'!R18</f>
        <v>#DIV/0!</v>
      </c>
      <c r="Y85" s="19">
        <f>'[2]Retail revenues - voice'!S18/'[2]Retail volumes - voice'!S18</f>
        <v>0.88473119872527306</v>
      </c>
      <c r="Z85" s="19">
        <f>'[2]Retail revenues - voice'!T18/'[2]Retail volumes - voice'!T18</f>
        <v>0.76245686167318372</v>
      </c>
      <c r="AA85" s="305"/>
      <c r="AB85" s="22" t="str">
        <f>'[2]Retail revenues - SMS'!H8</f>
        <v>Kosovo</v>
      </c>
      <c r="AC85" s="19" t="e">
        <f>'[2]Retail revenues - SMS'!K8/'[2]Retail volumes - SMS'!K8</f>
        <v>#DIV/0!</v>
      </c>
      <c r="AD85" s="19">
        <f>'[2]Retail revenues - SMS'!J8/'[2]Retail volumes - SMS'!J8</f>
        <v>4.3321688325909491E-2</v>
      </c>
      <c r="AE85" s="19" t="e">
        <f>'[2]Retail revenues - SMS'!L8/'[2]Retail volumes - SMS'!L8</f>
        <v>#DIV/0!</v>
      </c>
      <c r="AF85" s="19">
        <v>0.32</v>
      </c>
      <c r="AG85" s="19">
        <f>'[2]Retail revenues - SMS'!N8/'[2]Retail volumes - SMS'!N8</f>
        <v>0.23872394869897645</v>
      </c>
      <c r="AH85" s="19" t="str">
        <f>'[2]Retail revenues - SMS'!H8</f>
        <v>Kosovo</v>
      </c>
      <c r="AI85" s="19" t="e">
        <f>'[2]Retail revenues - SMS'!Q8/'[2]Retail volumes - SMS'!Q8</f>
        <v>#DIV/0!</v>
      </c>
      <c r="AJ85" s="19">
        <f>'[2]Retail revenues - SMS'!P8/'[2]Retail volumes - SMS'!P8</f>
        <v>4.0263639000946948E-2</v>
      </c>
      <c r="AK85" s="19" t="e">
        <f>'[2]Retail revenues - SMS'!R8/'[2]Retail volumes - SMS'!R8</f>
        <v>#DIV/0!</v>
      </c>
      <c r="AL85" s="19">
        <f>'[2]Retail revenues - SMS'!S8/'[2]Retail volumes - SMS'!S8</f>
        <v>0.36857154088050309</v>
      </c>
      <c r="AM85" s="19">
        <f>'[2]Retail revenues - SMS'!T8/'[2]Retail volumes - SMS'!T8</f>
        <v>0.24543610905371566</v>
      </c>
      <c r="AN85" s="305"/>
      <c r="AO85" s="5" t="str">
        <f>'[2]Retail revenues - data'!H8</f>
        <v>Kosovo</v>
      </c>
      <c r="AP85" s="19" t="e">
        <f>'[2]Retail revenues - data'!K8/'[2]Retail volumes - data'!K8</f>
        <v>#DIV/0!</v>
      </c>
      <c r="AQ85" s="19">
        <f>'[2]Retail revenues - data'!J8/'[2]Retail volumes - data'!J8</f>
        <v>7.4593390744520693</v>
      </c>
      <c r="AR85" s="19" t="e">
        <f>'[2]Retail revenues - data'!L8/'[2]Retail volumes - data'!L8</f>
        <v>#DIV/0!</v>
      </c>
      <c r="AS85" s="19">
        <f>'[2]Retail revenues - data'!M8/'[2]Retail volumes - data'!M8</f>
        <v>33.622485076662336</v>
      </c>
      <c r="AT85" s="19">
        <f>'[2]Retail revenues - data'!N8/'[2]Retail volumes - data'!N8</f>
        <v>9.9175750992310565</v>
      </c>
      <c r="AU85" s="19" t="str">
        <f>'[2]Retail revenues - data'!H8</f>
        <v>Kosovo</v>
      </c>
      <c r="AV85" s="19" t="e">
        <f>'[2]Retail revenues - data'!Q8/'[2]Retail volumes - data'!Q8</f>
        <v>#DIV/0!</v>
      </c>
      <c r="AW85" s="19">
        <f>'[2]Retail revenues - data'!P8/'[2]Retail volumes - data'!P8</f>
        <v>6.7637362583140552</v>
      </c>
      <c r="AX85" s="19" t="e">
        <f>'[2]Retail revenues - data'!R8/'[2]Retail volumes - data'!R8</f>
        <v>#DIV/0!</v>
      </c>
      <c r="AY85" s="19">
        <f>'[2]Retail revenues - data'!S8/'[2]Retail volumes - data'!S8</f>
        <v>44.4041027845171</v>
      </c>
      <c r="AZ85" s="19">
        <f>'[2]Retail revenues - data'!T8/'[2]Retail volumes - data'!T8</f>
        <v>9.6908342961551384</v>
      </c>
      <c r="BA85" s="5"/>
    </row>
    <row r="86" spans="1:53" ht="15.75" customHeight="1" x14ac:dyDescent="0.35">
      <c r="A86" s="413"/>
      <c r="B86" s="5" t="str">
        <f>'[2]Retail revenues - voice'!H9</f>
        <v>Montenegro</v>
      </c>
      <c r="C86" s="19" t="e">
        <f>'[2]Retail revenues - voice'!K9/'[2]Retail volumes - voice'!K9</f>
        <v>#DIV/0!</v>
      </c>
      <c r="D86" s="19">
        <f>'[2]Retail revenues - voice'!J9/'[2]Retail volumes - voice'!J9</f>
        <v>7.1223070012963732E-3</v>
      </c>
      <c r="E86" s="19">
        <f>'[2]Retail revenues - voice'!L9/'[2]Retail volumes - voice'!L9</f>
        <v>5.4461910842624202E-2</v>
      </c>
      <c r="F86" s="19">
        <f>'[2]Retail revenues - voice'!M9/'[2]Retail volumes - voice'!M9</f>
        <v>0.54395617616936454</v>
      </c>
      <c r="G86" s="19">
        <f>'[2]Retail revenues - voice'!N9/'[2]Retail volumes - voice'!N9</f>
        <v>0.17004552093492636</v>
      </c>
      <c r="H86" s="19" t="str">
        <f>'[2]Retail revenues - voice'!H9</f>
        <v>Montenegro</v>
      </c>
      <c r="I86" s="19" t="e">
        <f>'[2]Retail revenues - voice'!Q9/'[2]Retail volumes - voice'!Q9</f>
        <v>#DIV/0!</v>
      </c>
      <c r="J86" s="19">
        <f>'[2]Retail revenues - voice'!P9/'[2]Retail volumes - voice'!P9</f>
        <v>8.0923087477237851E-3</v>
      </c>
      <c r="K86" s="19">
        <f>'[2]Retail revenues - voice'!R9/'[2]Retail volumes - voice'!R9</f>
        <v>4.6351517613836574E-2</v>
      </c>
      <c r="L86" s="19">
        <f>'[2]Retail revenues - voice'!S9/'[2]Retail volumes - voice'!S9</f>
        <v>0.62417058846825457</v>
      </c>
      <c r="M86" s="19">
        <f>'[2]Retail revenues - voice'!T9/'[2]Retail volumes - voice'!T9</f>
        <v>0.18406663920088343</v>
      </c>
      <c r="N86" s="305"/>
      <c r="O86" s="5" t="str">
        <f>'[2]Retail revenues - voice'!H19</f>
        <v>Montenegro</v>
      </c>
      <c r="P86" s="19" t="e">
        <f>'[2]Retail revenues - voice'!K19/'[2]Retail volumes - voice'!K19</f>
        <v>#DIV/0!</v>
      </c>
      <c r="Q86" s="19">
        <f>'[2]Retail revenues - voice'!J19/'[2]Retail volumes - voice'!J19</f>
        <v>1.1695551404743093E-4</v>
      </c>
      <c r="R86" s="19">
        <f>'[2]Retail revenues - voice'!L19/'[2]Retail volumes - voice'!L19</f>
        <v>2.173746221888069E-3</v>
      </c>
      <c r="S86" s="19">
        <f>'[2]Retail revenues - voice'!M19/'[2]Retail volumes - voice'!M19</f>
        <v>0.46420595864240094</v>
      </c>
      <c r="T86" s="19">
        <f>'[2]Retail revenues - voice'!N19/'[2]Retail volumes - voice'!N19</f>
        <v>0.31487362309987321</v>
      </c>
      <c r="U86" s="19" t="str">
        <f>'[2]Retail revenues - voice'!H19</f>
        <v>Montenegro</v>
      </c>
      <c r="V86" s="19" t="e">
        <f>'[2]Retail revenues - voice'!Q19/'[2]Retail volumes - voice'!Q19</f>
        <v>#DIV/0!</v>
      </c>
      <c r="W86" s="19">
        <f>'[2]Retail revenues - voice'!P19/'[2]Retail volumes - voice'!P19</f>
        <v>4.3887793136040542E-4</v>
      </c>
      <c r="X86" s="19">
        <f>'[2]Retail revenues - voice'!R19/'[2]Retail volumes - voice'!R19</f>
        <v>4.0694709463832994E-3</v>
      </c>
      <c r="Y86" s="19">
        <f>'[2]Retail revenues - voice'!S19/'[2]Retail volumes - voice'!S19</f>
        <v>0.45717668519990334</v>
      </c>
      <c r="Z86" s="19">
        <f>'[2]Retail revenues - voice'!T19/'[2]Retail volumes - voice'!T19</f>
        <v>0.35011747925005687</v>
      </c>
      <c r="AA86" s="305"/>
      <c r="AB86" s="22" t="str">
        <f>'[2]Retail revenues - SMS'!H9</f>
        <v>Montenegro</v>
      </c>
      <c r="AC86" s="19" t="e">
        <f>'[2]Retail revenues - SMS'!K9/'[2]Retail volumes - SMS'!K9</f>
        <v>#DIV/0!</v>
      </c>
      <c r="AD86" s="19">
        <f>'[2]Retail revenues - SMS'!J9/'[2]Retail volumes - SMS'!J9</f>
        <v>9.2425281532170153E-3</v>
      </c>
      <c r="AE86" s="19">
        <f>'[2]Retail revenues - SMS'!L9/'[2]Retail volumes - SMS'!L9</f>
        <v>1.1978358546247308E-2</v>
      </c>
      <c r="AF86" s="19">
        <f>'[2]Retail revenues - SMS'!M9/'[2]Retail volumes - SMS'!M9</f>
        <v>0.24071600067841253</v>
      </c>
      <c r="AG86" s="19">
        <v>2.4E-2</v>
      </c>
      <c r="AH86" s="19" t="str">
        <f>'[2]Retail revenues - SMS'!H12</f>
        <v>North Macedonia</v>
      </c>
      <c r="AI86" s="19" t="e">
        <f>'[2]Retail revenues - SMS'!Q12/'[2]Retail volumes - SMS'!Q12</f>
        <v>#DIV/0!</v>
      </c>
      <c r="AJ86" s="19">
        <f>'[2]Retail revenues - SMS'!P9/'[2]Retail volumes - SMS'!P9</f>
        <v>1.1877212583853805E-2</v>
      </c>
      <c r="AK86" s="19">
        <f>'[2]Retail revenues - SMS'!R9/'[2]Retail volumes - SMS'!R9</f>
        <v>1.1136893161603632E-2</v>
      </c>
      <c r="AL86" s="19">
        <f>'[2]Retail revenues - SMS'!S9/'[2]Retail volumes - SMS'!S9</f>
        <v>0.24105368496265861</v>
      </c>
      <c r="AM86" s="385">
        <v>2.3E-2</v>
      </c>
      <c r="AN86" s="305"/>
      <c r="AO86" s="5" t="str">
        <f>'[2]Retail revenues - data'!H9</f>
        <v>Montenegro</v>
      </c>
      <c r="AP86" s="19">
        <f>'[2]Retail revenues - data'!K9/'[2]Retail volumes - data'!K9</f>
        <v>6.9883283582089559</v>
      </c>
      <c r="AQ86" s="19">
        <f>'[2]Retail revenues - data'!J9/'[2]Retail volumes - data'!J9</f>
        <v>6.9244987932191998E-2</v>
      </c>
      <c r="AR86" s="19">
        <f>'[2]Retail revenues - data'!L9/'[2]Retail volumes - data'!L9</f>
        <v>0.40223422219022203</v>
      </c>
      <c r="AS86" s="19">
        <f>'[2]Retail revenues - data'!M9/'[2]Retail volumes - data'!M9</f>
        <v>78.527192171985575</v>
      </c>
      <c r="AT86" s="19">
        <f>'[2]Retail revenues - data'!N9/'[2]Retail volumes - data'!N9</f>
        <v>46.98315873623153</v>
      </c>
      <c r="AU86" s="19" t="str">
        <f>'[2]Retail revenues - data'!H12</f>
        <v>North Macedonia</v>
      </c>
      <c r="AV86" s="19">
        <f>'[2]Retail revenues - data'!Q9/'[2]Retail volumes - data'!Q9</f>
        <v>5.4825349650349651</v>
      </c>
      <c r="AW86" s="19">
        <f>'[2]Retail revenues - data'!P9/'[2]Retail volumes - data'!P9</f>
        <v>7.0811839109676367E-2</v>
      </c>
      <c r="AX86" s="19">
        <f>'[2]Retail revenues - data'!R9/'[2]Retail volumes - data'!R9</f>
        <v>0.28512341489773635</v>
      </c>
      <c r="AY86" s="19">
        <f>'[2]Retail revenues - data'!S9/'[2]Retail volumes - data'!S9</f>
        <v>79.927790196523006</v>
      </c>
      <c r="AZ86" s="19">
        <f>'[2]Retail revenues - data'!T9/'[2]Retail volumes - data'!T9</f>
        <v>71.908044379392877</v>
      </c>
      <c r="BA86" s="1"/>
    </row>
    <row r="87" spans="1:53" ht="15.75" customHeight="1" x14ac:dyDescent="0.35">
      <c r="A87" s="413"/>
      <c r="B87" s="5" t="str">
        <f>'[2]Retail revenues - voice'!H12</f>
        <v>North Macedonia</v>
      </c>
      <c r="C87" s="19" t="e">
        <f>'[2]Retail revenues - voice'!K12/'[2]Retail volumes - voice'!K12</f>
        <v>#DIV/0!</v>
      </c>
      <c r="D87" s="19">
        <f>'[2]Retail revenues - voice'!J12/'[2]Retail volumes - voice'!J12</f>
        <v>4.5545138765664172E-3</v>
      </c>
      <c r="E87" s="19">
        <f>'[2]Retail revenues - voice'!L12/'[2]Retail volumes - voice'!L12</f>
        <v>1.2141570279244447E-3</v>
      </c>
      <c r="F87" s="19">
        <f>'[2]Retail revenues - voice'!M12/'[2]Retail volumes - voice'!M12</f>
        <v>0.98907514532426544</v>
      </c>
      <c r="G87" s="19">
        <f>'[2]Retail revenues - voice'!N12/'[2]Retail volumes - voice'!N12</f>
        <v>1.1268320290361655</v>
      </c>
      <c r="H87" s="19" t="str">
        <f>'[2]Retail revenues - voice'!H12</f>
        <v>North Macedonia</v>
      </c>
      <c r="I87" s="19" t="e">
        <f>'[2]Retail revenues - voice'!Q12/'[2]Retail volumes - voice'!Q12</f>
        <v>#DIV/0!</v>
      </c>
      <c r="J87" s="19">
        <f>'[2]Retail revenues - voice'!P12/'[2]Retail volumes - voice'!P12</f>
        <v>3.6790126222799868E-3</v>
      </c>
      <c r="K87" s="19">
        <f>'[2]Retail revenues - voice'!R12/'[2]Retail volumes - voice'!R12</f>
        <v>5.6528823882258503E-4</v>
      </c>
      <c r="L87" s="19">
        <f>'[2]Retail revenues - voice'!S12/'[2]Retail volumes - voice'!S12</f>
        <v>0.89337840993139606</v>
      </c>
      <c r="M87" s="19">
        <f>'[2]Retail revenues - voice'!T12/'[2]Retail volumes - voice'!T12</f>
        <v>1.2369547318851886</v>
      </c>
      <c r="N87" s="305"/>
      <c r="O87" s="5" t="str">
        <f>'[2]Retail revenues - voice'!H22</f>
        <v>North Macedonia</v>
      </c>
      <c r="P87" s="19" t="e">
        <f>'[2]Retail revenues - voice'!K22/'[2]Retail volumes - voice'!K22</f>
        <v>#DIV/0!</v>
      </c>
      <c r="Q87" s="19">
        <f>'[2]Retail revenues - voice'!J22/'[2]Retail volumes - voice'!J22</f>
        <v>2.9368201940927657E-4</v>
      </c>
      <c r="R87" s="19">
        <f>'[2]Retail revenues - voice'!L22/'[2]Retail volumes - voice'!L22</f>
        <v>0</v>
      </c>
      <c r="S87" s="19">
        <f>'[2]Retail revenues - voice'!M22/'[2]Retail volumes - voice'!M22</f>
        <v>0.39280840150450957</v>
      </c>
      <c r="T87" s="19">
        <f>'[2]Retail revenues - voice'!N22/'[2]Retail volumes - voice'!N22</f>
        <v>0.28244376521939119</v>
      </c>
      <c r="U87" s="19" t="str">
        <f>'[2]Retail revenues - voice'!H22</f>
        <v>North Macedonia</v>
      </c>
      <c r="V87" s="19" t="e">
        <f>'[2]Retail revenues - voice'!Q22/'[2]Retail volumes - voice'!Q22</f>
        <v>#DIV/0!</v>
      </c>
      <c r="W87" s="19">
        <f>'[2]Retail revenues - voice'!P22/'[2]Retail volumes - voice'!P22</f>
        <v>4.3215289139608346E-4</v>
      </c>
      <c r="X87" s="19">
        <f>'[2]Retail revenues - voice'!R22/'[2]Retail volumes - voice'!R22</f>
        <v>0</v>
      </c>
      <c r="Y87" s="19">
        <f>'[2]Retail revenues - voice'!S22/'[2]Retail volumes - voice'!S22</f>
        <v>0.3858777651296148</v>
      </c>
      <c r="Z87" s="19">
        <f>'[2]Retail revenues - voice'!T22/'[2]Retail volumes - voice'!T22</f>
        <v>0.25520000112855584</v>
      </c>
      <c r="AA87" s="305"/>
      <c r="AB87" s="22" t="str">
        <f>'[2]Retail revenues - SMS'!H12</f>
        <v>North Macedonia</v>
      </c>
      <c r="AC87" s="19" t="e">
        <f>'[2]Retail revenues - SMS'!K12/'[2]Retail volumes - SMS'!K12</f>
        <v>#DIV/0!</v>
      </c>
      <c r="AD87" s="19">
        <f>'[2]Retail revenues - SMS'!J12/'[2]Retail volumes - SMS'!J12</f>
        <v>5.8337873476627432E-3</v>
      </c>
      <c r="AE87" s="19">
        <f>'[2]Retail revenues - SMS'!L12/'[2]Retail volumes - SMS'!L12</f>
        <v>5.5072463768115941E-2</v>
      </c>
      <c r="AF87" s="19">
        <f>'[2]Retail revenues - SMS'!M12/'[2]Retail volumes - SMS'!M12</f>
        <v>0.22309534576381773</v>
      </c>
      <c r="AG87" s="19">
        <f>'[2]Retail revenues - SMS'!N12/'[2]Retail volumes - SMS'!N12</f>
        <v>0.28095338058592423</v>
      </c>
      <c r="AH87" s="19" t="str">
        <f>'[2]Retail revenues - SMS'!H9</f>
        <v>Montenegro</v>
      </c>
      <c r="AI87" s="19" t="e">
        <f>'[2]Retail revenues - SMS'!Q9/'[2]Retail volumes - SMS'!Q9</f>
        <v>#DIV/0!</v>
      </c>
      <c r="AJ87" s="19">
        <f>'[2]Retail revenues - SMS'!P12/'[2]Retail volumes - SMS'!P12</f>
        <v>5.053112238350815E-3</v>
      </c>
      <c r="AK87" s="19">
        <f>'[2]Retail revenues - SMS'!R12/'[2]Retail volumes - SMS'!R12</f>
        <v>5.3268765133171914E-2</v>
      </c>
      <c r="AL87" s="19">
        <f>'[2]Retail revenues - SMS'!S12/'[2]Retail volumes - SMS'!S12</f>
        <v>0.22377587326130161</v>
      </c>
      <c r="AM87" s="19">
        <f>'[2]Retail revenues - SMS'!T12/'[2]Retail volumes - SMS'!T12</f>
        <v>0.24329205406138152</v>
      </c>
      <c r="AN87" s="305"/>
      <c r="AO87" s="5" t="str">
        <f>'[2]Retail revenues - data'!H12</f>
        <v>North Macedonia</v>
      </c>
      <c r="AP87" s="19" t="e">
        <f>'[2]Retail revenues - data'!K12/'[2]Retail volumes - data'!K12</f>
        <v>#DIV/0!</v>
      </c>
      <c r="AQ87" s="19">
        <f>'[2]Retail revenues - data'!J12/'[2]Retail volumes - data'!J12</f>
        <v>0.46385159841087076</v>
      </c>
      <c r="AR87" s="19">
        <f>'[2]Retail revenues - data'!L12/'[2]Retail volumes - data'!L12</f>
        <v>6.574708317123204E-2</v>
      </c>
      <c r="AS87" s="19">
        <f>'[2]Retail revenues - data'!M12/'[2]Retail volumes - data'!M12</f>
        <v>16.061657188912449</v>
      </c>
      <c r="AT87" s="19">
        <f>'[2]Retail revenues - data'!N12/'[2]Retail volumes - data'!N12</f>
        <v>8.5143963952744883</v>
      </c>
      <c r="AU87" s="19" t="str">
        <f>'[2]Retail revenues - data'!H9</f>
        <v>Montenegro</v>
      </c>
      <c r="AV87" s="19" t="e">
        <f>'[2]Retail revenues - data'!Q12/'[2]Retail volumes - data'!Q12</f>
        <v>#DIV/0!</v>
      </c>
      <c r="AW87" s="19">
        <f>'[2]Retail revenues - data'!P12/'[2]Retail volumes - data'!P12</f>
        <v>0.34131574435153944</v>
      </c>
      <c r="AX87" s="19">
        <f>'[2]Retail revenues - data'!R12/'[2]Retail volumes - data'!R12</f>
        <v>5.0965243520069446E-2</v>
      </c>
      <c r="AY87" s="19">
        <f>'[2]Retail revenues - data'!S12/'[2]Retail volumes - data'!S12</f>
        <v>11.328327366046237</v>
      </c>
      <c r="AZ87" s="19">
        <f>'[2]Retail revenues - data'!T12/'[2]Retail volumes - data'!T12</f>
        <v>8.4291075886962066</v>
      </c>
      <c r="BA87" s="1"/>
    </row>
    <row r="88" spans="1:53" ht="15.75" customHeight="1" x14ac:dyDescent="0.35">
      <c r="A88" s="413"/>
      <c r="B88" s="5" t="str">
        <f>'[2]Retail revenues - voice'!H11</f>
        <v>Serbia</v>
      </c>
      <c r="C88" s="19" t="e">
        <f>'[2]Retail revenues - voice'!K11/'[2]Retail volumes - voice'!K11</f>
        <v>#DIV/0!</v>
      </c>
      <c r="D88" s="19">
        <f>'[2]Retail revenues - voice'!J11/'[2]Retail volumes - voice'!J11</f>
        <v>1.3790390895915558E-2</v>
      </c>
      <c r="E88" s="19" t="e">
        <f>'[2]Retail revenues - voice'!L11/'[2]Retail volumes - voice'!L11</f>
        <v>#DIV/0!</v>
      </c>
      <c r="F88" s="19">
        <f>'[2]Retail revenues - voice'!M11/'[2]Retail volumes - voice'!M11</f>
        <v>0.78139042404474734</v>
      </c>
      <c r="G88" s="19">
        <f>'[2]Retail revenues - voice'!N11/'[2]Retail volumes - voice'!N11</f>
        <v>1.3987295533507647</v>
      </c>
      <c r="H88" s="19" t="str">
        <f>'[2]Retail revenues - voice'!H11</f>
        <v>Serbia</v>
      </c>
      <c r="I88" s="19" t="e">
        <f>'[2]Retail revenues - voice'!Q11/'[2]Retail volumes - voice'!Q11</f>
        <v>#DIV/0!</v>
      </c>
      <c r="J88" s="19">
        <f>'[2]Retail revenues - voice'!P11/'[2]Retail volumes - voice'!P11</f>
        <v>1.3138540470940969E-2</v>
      </c>
      <c r="K88" s="19" t="e">
        <f>'[2]Retail revenues - voice'!R11/'[2]Retail volumes - voice'!R11</f>
        <v>#DIV/0!</v>
      </c>
      <c r="L88" s="19">
        <f>'[2]Retail revenues - voice'!S11/'[2]Retail volumes - voice'!S11</f>
        <v>0.80618352725869691</v>
      </c>
      <c r="M88" s="19">
        <f>'[2]Retail revenues - voice'!T11/'[2]Retail volumes - voice'!T11</f>
        <v>1.7328788234741919</v>
      </c>
      <c r="N88" s="305"/>
      <c r="O88" s="5" t="str">
        <f>'[2]Retail revenues - voice'!H21</f>
        <v>Serbia</v>
      </c>
      <c r="P88" s="19" t="e">
        <f>'[2]Retail revenues - voice'!K21/'[2]Retail volumes - voice'!K21</f>
        <v>#DIV/0!</v>
      </c>
      <c r="Q88" s="19">
        <f>'[2]Retail revenues - voice'!J21/'[2]Retail volumes - voice'!J21</f>
        <v>3.3822620591972708E-4</v>
      </c>
      <c r="R88" s="19" t="e">
        <f>'[2]Retail revenues - voice'!L21/'[2]Retail volumes - voice'!L21</f>
        <v>#DIV/0!</v>
      </c>
      <c r="S88" s="19">
        <f>'[2]Retail revenues - voice'!M21/'[2]Retail volumes - voice'!M21</f>
        <v>0.26435423137913738</v>
      </c>
      <c r="T88" s="19">
        <f>'[2]Retail revenues - voice'!N21/'[2]Retail volumes - voice'!N21</f>
        <v>0.38459515000305794</v>
      </c>
      <c r="U88" s="19" t="str">
        <f>'[2]Retail revenues - voice'!H21</f>
        <v>Serbia</v>
      </c>
      <c r="V88" s="19" t="e">
        <f>'[2]Retail revenues - voice'!Q21/'[2]Retail volumes - voice'!Q21</f>
        <v>#DIV/0!</v>
      </c>
      <c r="W88" s="19">
        <f>'[2]Retail revenues - voice'!P21/'[2]Retail volumes - voice'!P21</f>
        <v>3.3625276604180935E-4</v>
      </c>
      <c r="X88" s="19" t="e">
        <f>'[2]Retail revenues - voice'!R21/'[2]Retail volumes - voice'!R21</f>
        <v>#DIV/0!</v>
      </c>
      <c r="Y88" s="19">
        <f>'[2]Retail revenues - voice'!S21/'[2]Retail volumes - voice'!S21</f>
        <v>0.27948953389911529</v>
      </c>
      <c r="Z88" s="19">
        <f>'[2]Retail revenues - voice'!T21/'[2]Retail volumes - voice'!T21</f>
        <v>0.48387693178362262</v>
      </c>
      <c r="AA88" s="305"/>
      <c r="AB88" s="22" t="str">
        <f>'[2]Retail revenues - SMS'!H11</f>
        <v>Serbia</v>
      </c>
      <c r="AC88" s="19" t="e">
        <f>'[2]Retail revenues - SMS'!K11/'[2]Retail volumes - SMS'!K11</f>
        <v>#DIV/0!</v>
      </c>
      <c r="AD88" s="19">
        <f>'[2]Retail revenues - SMS'!J11/'[2]Retail volumes - SMS'!J11</f>
        <v>6.9330506101065153E-3</v>
      </c>
      <c r="AE88" s="19" t="e">
        <f>'[2]Retail revenues - SMS'!L11/'[2]Retail volumes - SMS'!L11</f>
        <v>#DIV/0!</v>
      </c>
      <c r="AF88" s="19">
        <f>'[2]Retail revenues - SMS'!M11/'[2]Retail volumes - SMS'!M11</f>
        <v>0.19086644712389825</v>
      </c>
      <c r="AG88" s="19">
        <f>'[2]Retail revenues - SMS'!N11/'[2]Retail volumes - SMS'!N11</f>
        <v>0.25204999846442061</v>
      </c>
      <c r="AH88" s="19" t="str">
        <f>'[2]Retail revenues - SMS'!H11</f>
        <v>Serbia</v>
      </c>
      <c r="AI88" s="19" t="e">
        <f>'[2]Retail revenues - SMS'!Q11/'[2]Retail volumes - SMS'!Q11</f>
        <v>#DIV/0!</v>
      </c>
      <c r="AJ88" s="19">
        <f>'[2]Retail revenues - SMS'!P11/'[2]Retail volumes - SMS'!P11</f>
        <v>6.5972546310169682E-3</v>
      </c>
      <c r="AK88" s="19" t="e">
        <f>'[2]Retail revenues - SMS'!R11/'[2]Retail volumes - SMS'!R11</f>
        <v>#DIV/0!</v>
      </c>
      <c r="AL88" s="19">
        <f>'[2]Retail revenues - SMS'!S11/'[2]Retail volumes - SMS'!S11</f>
        <v>0.19951207492269057</v>
      </c>
      <c r="AM88" s="19">
        <f>'[2]Retail revenues - SMS'!T11/'[2]Retail volumes - SMS'!T11</f>
        <v>0.26502775894880737</v>
      </c>
      <c r="AN88" s="305"/>
      <c r="AO88" s="5" t="str">
        <f>'[2]Retail revenues - data'!H11</f>
        <v>Serbia</v>
      </c>
      <c r="AP88" s="19" t="e">
        <f>'[2]Retail revenues - data'!K11/'[2]Retail volumes - data'!K11</f>
        <v>#DIV/0!</v>
      </c>
      <c r="AQ88" s="19">
        <f>'[2]Retail revenues - data'!J11/'[2]Retail volumes - data'!J11</f>
        <v>0.1001528384279476</v>
      </c>
      <c r="AR88" s="19" t="e">
        <f>'[2]Retail revenues - data'!L11/'[2]Retail volumes - data'!L11</f>
        <v>#DIV/0!</v>
      </c>
      <c r="AS88" s="19">
        <f>'[2]Retail revenues - data'!M11/'[2]Retail volumes - data'!M11</f>
        <v>128.38962664818106</v>
      </c>
      <c r="AT88" s="19">
        <f>'[2]Retail revenues - data'!N11/'[2]Retail volumes - data'!N11</f>
        <v>753.74174736061173</v>
      </c>
      <c r="AU88" s="19" t="str">
        <f>'[2]Retail revenues - data'!H11</f>
        <v>Serbia</v>
      </c>
      <c r="AV88" s="19" t="e">
        <f>'[2]Retail revenues - data'!Q11/'[2]Retail volumes - data'!Q11</f>
        <v>#DIV/0!</v>
      </c>
      <c r="AW88" s="19">
        <f>'[2]Retail revenues - data'!P11/'[2]Retail volumes - data'!P11</f>
        <v>0.11387307025251252</v>
      </c>
      <c r="AX88" s="19" t="e">
        <f>'[2]Retail revenues - data'!R11/'[2]Retail volumes - data'!R11</f>
        <v>#DIV/0!</v>
      </c>
      <c r="AY88" s="19">
        <f>'[2]Retail revenues - data'!S11/'[2]Retail volumes - data'!S11</f>
        <v>128.19912307155789</v>
      </c>
      <c r="AZ88" s="19">
        <f>'[2]Retail revenues - data'!T11/'[2]Retail volumes - data'!T11</f>
        <v>765.13944816871333</v>
      </c>
      <c r="BA88" s="1"/>
    </row>
  </sheetData>
  <mergeCells count="42">
    <mergeCell ref="T51:V51"/>
    <mergeCell ref="Y51:AA51"/>
    <mergeCell ref="AD51:AF51"/>
    <mergeCell ref="T3:V3"/>
    <mergeCell ref="W3:Y3"/>
    <mergeCell ref="A2:A10"/>
    <mergeCell ref="K2:M3"/>
    <mergeCell ref="C3:E3"/>
    <mergeCell ref="P13:Q13"/>
    <mergeCell ref="B21:D21"/>
    <mergeCell ref="F21:H21"/>
    <mergeCell ref="J21:L21"/>
    <mergeCell ref="B12:G12"/>
    <mergeCell ref="I12:N12"/>
    <mergeCell ref="O21:Q21"/>
    <mergeCell ref="A22:A25"/>
    <mergeCell ref="B42:D42"/>
    <mergeCell ref="F42:H42"/>
    <mergeCell ref="J42:L42"/>
    <mergeCell ref="N42:P42"/>
    <mergeCell ref="B31:D31"/>
    <mergeCell ref="F31:H31"/>
    <mergeCell ref="J31:L31"/>
    <mergeCell ref="N31:P31"/>
    <mergeCell ref="B51:D51"/>
    <mergeCell ref="F51:H51"/>
    <mergeCell ref="J51:L51"/>
    <mergeCell ref="N51:P51"/>
    <mergeCell ref="B60:D60"/>
    <mergeCell ref="F60:H60"/>
    <mergeCell ref="J60:L60"/>
    <mergeCell ref="N60:P60"/>
    <mergeCell ref="A69:A77"/>
    <mergeCell ref="J69:J77"/>
    <mergeCell ref="A79:A88"/>
    <mergeCell ref="AD81:AF81"/>
    <mergeCell ref="S69:S77"/>
    <mergeCell ref="C70:E70"/>
    <mergeCell ref="L70:N70"/>
    <mergeCell ref="O70:Q70"/>
    <mergeCell ref="U70:W70"/>
    <mergeCell ref="X70:Z70"/>
  </mergeCells>
  <pageMargins left="0.7" right="0.7" top="0.78740157499999996" bottom="0.78740157499999996" header="0.3" footer="0.3"/>
  <pageSetup paperSize="9" orientation="portrait" verticalDpi="300" r:id="rId1"/>
  <tableParts count="4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BEREC Document" ma:contentTypeID="0x010100348BBC749770A9448BF8F9835E32760A007C245552325BDA498BFAB86E5A3CAFE6" ma:contentTypeVersion="16" ma:contentTypeDescription="Parent content type for BEREC documents" ma:contentTypeScope="" ma:versionID="55aa8260989002a5abf6887a524097a8">
  <xsd:schema xmlns:xsd="http://www.w3.org/2001/XMLSchema" xmlns:xs="http://www.w3.org/2001/XMLSchema" xmlns:p="http://schemas.microsoft.com/office/2006/metadata/properties" xmlns:ns2="0c390358-b15a-42f6-bd83-21182b663b60" targetNamespace="http://schemas.microsoft.com/office/2006/metadata/properties" ma:root="true" ma:fieldsID="7bbd667e939dcf3d1b8b49f39ef6ac20" ns2:_="">
    <xsd:import namespace="0c390358-b15a-42f6-bd83-21182b663b60"/>
    <xsd:element name="properties">
      <xsd:complexType>
        <xsd:sequence>
          <xsd:element name="documentManagement">
            <xsd:complexType>
              <xsd:all>
                <xsd:element ref="ns2:TaxCatchAll" minOccurs="0"/>
                <xsd:element ref="ns2:TaxCatchAllLabel" minOccurs="0"/>
                <xsd:element ref="ns2:BERECNetIsFinal" minOccurs="0"/>
                <xsd:element ref="ns2:BERECNetAresDocumentId" minOccurs="0"/>
                <xsd:element ref="ns2:BERECNetAresSaveNumber" minOccurs="0"/>
                <xsd:element ref="ns2:BERECNetAresRegisterNumber" minOccurs="0"/>
                <xsd:element ref="ns2:BERECNetAresTransaction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390358-b15a-42f6-bd83-21182b663b60"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d292f76-978f-4fb5-adb9-914d0b40f8d6}" ma:internalName="TaxCatchAll" ma:readOnly="false" ma:showField="CatchAllData" ma:web="0c390358-b15a-42f6-bd83-21182b663b6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d292f76-978f-4fb5-adb9-914d0b40f8d6}" ma:internalName="TaxCatchAllLabel" ma:readOnly="true" ma:showField="CatchAllDataLabel" ma:web="0c390358-b15a-42f6-bd83-21182b663b60">
      <xsd:complexType>
        <xsd:complexContent>
          <xsd:extension base="dms:MultiChoiceLookup">
            <xsd:sequence>
              <xsd:element name="Value" type="dms:Lookup" maxOccurs="unbounded" minOccurs="0" nillable="true"/>
            </xsd:sequence>
          </xsd:extension>
        </xsd:complexContent>
      </xsd:complexType>
    </xsd:element>
    <xsd:element name="BERECNetIsFinal" ma:index="13" nillable="true" ma:displayName="Final Document" ma:default="0" ma:internalName="BERECNetIsFinal">
      <xsd:simpleType>
        <xsd:restriction base="dms:Boolean"/>
      </xsd:simpleType>
    </xsd:element>
    <xsd:element name="BERECNetAresDocumentId" ma:index="14" nillable="true" ma:displayName="Ares Document Id" ma:internalName="BERECNetAresDocumentId">
      <xsd:simpleType>
        <xsd:restriction base="dms:Text"/>
      </xsd:simpleType>
    </xsd:element>
    <xsd:element name="BERECNetAresSaveNumber" ma:index="15" nillable="true" ma:displayName="Save Number" ma:internalName="BERECNetAresSaveNumber">
      <xsd:simpleType>
        <xsd:restriction base="dms:Text"/>
      </xsd:simpleType>
    </xsd:element>
    <xsd:element name="BERECNetAresRegisterNumber" ma:index="16" nillable="true" ma:displayName="Register Number" ma:default="No Data" ma:internalName="BERECNetAresRegisterNumber">
      <xsd:simpleType>
        <xsd:restriction base="dms:Text"/>
      </xsd:simpleType>
    </xsd:element>
    <xsd:element name="BERECNetAresTransactionId" ma:index="17" nillable="true" ma:displayName="Transaction Id" ma:internalName="BERECNetAresTransactionId">
      <xsd:simpleType>
        <xsd:restriction base="dms:Text"/>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0" ma:displayName="Subject"/>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BERECNetIsFinal xmlns="0c390358-b15a-42f6-bd83-21182b663b60">false</BERECNetIsFinal>
    <BERECNetAresRegisterNumber xmlns="0c390358-b15a-42f6-bd83-21182b663b60">No Data</BERECNetAresRegisterNumber>
    <BERECNetAresSaveNumber xmlns="0c390358-b15a-42f6-bd83-21182b663b60" xsi:nil="true"/>
    <BERECNetAresDocumentId xmlns="0c390358-b15a-42f6-bd83-21182b663b60" xsi:nil="true"/>
    <BERECNetAresTransactionId xmlns="0c390358-b15a-42f6-bd83-21182b663b60" xsi:nil="true"/>
    <TaxCatchAll xmlns="0c390358-b15a-42f6-bd83-21182b663b60"/>
  </documentManagement>
</p:properties>
</file>

<file path=customXml/itemProps1.xml><?xml version="1.0" encoding="utf-8"?>
<ds:datastoreItem xmlns:ds="http://schemas.openxmlformats.org/officeDocument/2006/customXml" ds:itemID="{01A5CD2C-698A-4425-849D-57E3BC1524B4}"/>
</file>

<file path=customXml/itemProps2.xml><?xml version="1.0" encoding="utf-8"?>
<ds:datastoreItem xmlns:ds="http://schemas.openxmlformats.org/officeDocument/2006/customXml" ds:itemID="{6B02ED57-5191-4BB3-94B1-E58B9CDC18D3}"/>
</file>

<file path=customXml/itemProps3.xml><?xml version="1.0" encoding="utf-8"?>
<ds:datastoreItem xmlns:ds="http://schemas.openxmlformats.org/officeDocument/2006/customXml" ds:itemID="{B7FC7C0C-1769-44CB-B754-A13B2513965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List of variables</vt:lpstr>
      <vt:lpstr>ARRPU</vt:lpstr>
      <vt:lpstr>Subscribers</vt:lpstr>
      <vt:lpstr>Avg. domestic unit</vt:lpstr>
      <vt:lpstr>Avg. roaming unit</vt:lpstr>
      <vt:lpstr>Avg. RS revenue</vt:lpstr>
      <vt:lpstr>Avg. WS revenue</vt:lpstr>
      <vt:lpstr>Q2 22 - Q3 22</vt:lpstr>
      <vt:lpstr>Q4 21 -Q1 22</vt:lpstr>
      <vt:lpstr>Q2 21-Q3 21</vt:lpstr>
      <vt:lpstr>Q4 20-Q1 21</vt:lpstr>
      <vt:lpstr>Q2 20-Q3 20</vt:lpstr>
      <vt:lpstr>Q4 19-Q1 20</vt:lpstr>
      <vt:lpstr>Q4 18-Q1 19</vt:lpstr>
      <vt:lpstr>Q2 19-Q3 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Valerie Hafez</dc:creator>
  <cp:lastModifiedBy>Dalia PAPLAITYTE</cp:lastModifiedBy>
  <dcterms:created xsi:type="dcterms:W3CDTF">2019-10-24T12:34:34Z</dcterms:created>
  <dcterms:modified xsi:type="dcterms:W3CDTF">2023-02-24T16:50:14Z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0x010100348BBC749770A9448BF8F9835E32760A007C245552325BDA498BFAB86E5A3CAFE6</vt:lpwstr>
  </property>
</Properties>
</file>